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0170\Desktop\2021-2027\Įsakymai\SVVP Veiksmų įgyvendinimo planai\2023-03-07 Nr. 1V-116\"/>
    </mc:Choice>
  </mc:AlternateContent>
  <bookViews>
    <workbookView xWindow="0" yWindow="0" windowWidth="15350" windowHeight="4490"/>
  </bookViews>
  <sheets>
    <sheet name="Lapas1" sheetId="1" r:id="rId1"/>
  </sheets>
  <calcPr calcId="162913"/>
</workbook>
</file>

<file path=xl/calcChain.xml><?xml version="1.0" encoding="utf-8"?>
<calcChain xmlns="http://schemas.openxmlformats.org/spreadsheetml/2006/main">
  <c r="G35" i="1" l="1"/>
  <c r="I29" i="1"/>
  <c r="K29" i="1" s="1"/>
  <c r="I28" i="1"/>
  <c r="I35" i="1" s="1"/>
  <c r="I30" i="1"/>
  <c r="K30" i="1" s="1"/>
  <c r="I31" i="1"/>
  <c r="K31" i="1" s="1"/>
  <c r="I32" i="1"/>
  <c r="K32" i="1" s="1"/>
  <c r="I33" i="1"/>
  <c r="K33" i="1" s="1"/>
  <c r="I34" i="1"/>
  <c r="K34" i="1" s="1"/>
  <c r="K28" i="1"/>
  <c r="K35" i="1" s="1"/>
  <c r="G26" i="1"/>
  <c r="I25" i="1"/>
  <c r="K25" i="1" s="1"/>
  <c r="I24" i="1"/>
  <c r="K24" i="1" s="1"/>
  <c r="I56" i="1" l="1"/>
  <c r="I55" i="1"/>
  <c r="I93" i="1"/>
  <c r="I92" i="1"/>
  <c r="I89" i="1"/>
  <c r="I88" i="1"/>
  <c r="I85" i="1"/>
  <c r="I82" i="1"/>
  <c r="I81" i="1"/>
  <c r="I75" i="1"/>
  <c r="I68" i="1"/>
  <c r="I69" i="1"/>
  <c r="I70" i="1"/>
  <c r="I71" i="1"/>
  <c r="I72" i="1"/>
  <c r="I67" i="1"/>
  <c r="I63" i="1"/>
  <c r="I62" i="1"/>
  <c r="I52" i="1"/>
  <c r="I53" i="1"/>
  <c r="I54" i="1"/>
  <c r="I57" i="1"/>
  <c r="I58" i="1"/>
  <c r="I59" i="1"/>
  <c r="I51" i="1"/>
  <c r="I48" i="1"/>
  <c r="I47" i="1"/>
  <c r="I44" i="1"/>
  <c r="I41" i="1"/>
  <c r="I40" i="1"/>
  <c r="I37" i="1"/>
  <c r="I26" i="1"/>
  <c r="K26" i="1" s="1"/>
  <c r="I19" i="1"/>
  <c r="I20" i="1"/>
  <c r="I21" i="1"/>
  <c r="I18" i="1" l="1"/>
  <c r="N152" i="1" l="1"/>
  <c r="K145" i="1" l="1"/>
  <c r="I144" i="1"/>
  <c r="K144" i="1"/>
  <c r="G144" i="1"/>
  <c r="K142" i="1"/>
  <c r="G139" i="1"/>
  <c r="K135" i="1"/>
  <c r="K136" i="1"/>
  <c r="I133" i="1"/>
  <c r="K133" i="1" s="1"/>
  <c r="I134" i="1"/>
  <c r="K134" i="1" s="1"/>
  <c r="I135" i="1"/>
  <c r="I136" i="1"/>
  <c r="I137" i="1"/>
  <c r="K137" i="1" s="1"/>
  <c r="I138" i="1"/>
  <c r="K138" i="1" s="1"/>
  <c r="I125" i="1" l="1"/>
  <c r="G125" i="1"/>
  <c r="K120" i="1"/>
  <c r="K121" i="1"/>
  <c r="K122" i="1"/>
  <c r="K123" i="1"/>
  <c r="K124" i="1"/>
  <c r="K119" i="1"/>
  <c r="I117" i="1"/>
  <c r="G117" i="1"/>
  <c r="K113" i="1"/>
  <c r="K114" i="1"/>
  <c r="K115" i="1"/>
  <c r="K116" i="1"/>
  <c r="K112" i="1"/>
  <c r="I110" i="1"/>
  <c r="G110" i="1"/>
  <c r="K108" i="1"/>
  <c r="K109" i="1"/>
  <c r="K107" i="1"/>
  <c r="I105" i="1"/>
  <c r="G105" i="1"/>
  <c r="K101" i="1"/>
  <c r="K102" i="1"/>
  <c r="K103" i="1"/>
  <c r="K104" i="1"/>
  <c r="K100" i="1"/>
  <c r="G140" i="1" l="1"/>
  <c r="G143" i="1"/>
  <c r="K125" i="1"/>
  <c r="K117" i="1"/>
  <c r="K110" i="1"/>
  <c r="K105" i="1"/>
  <c r="G94" i="1" l="1"/>
  <c r="I94" i="1" s="1"/>
  <c r="K93" i="1"/>
  <c r="K92" i="1"/>
  <c r="K94" i="1" s="1"/>
  <c r="G90" i="1"/>
  <c r="I90" i="1" s="1"/>
  <c r="K89" i="1"/>
  <c r="K88" i="1"/>
  <c r="K90" i="1" s="1"/>
  <c r="G86" i="1"/>
  <c r="K85" i="1"/>
  <c r="K86" i="1" s="1"/>
  <c r="G83" i="1"/>
  <c r="I83" i="1" s="1"/>
  <c r="K82" i="1"/>
  <c r="G95" i="1" l="1"/>
  <c r="I95" i="1" s="1"/>
  <c r="I86" i="1"/>
  <c r="K81" i="1"/>
  <c r="K83" i="1" s="1"/>
  <c r="K95" i="1" s="1"/>
  <c r="G76" i="1"/>
  <c r="I76" i="1" s="1"/>
  <c r="K75" i="1"/>
  <c r="K76" i="1" s="1"/>
  <c r="G73" i="1"/>
  <c r="I73" i="1" s="1"/>
  <c r="K67" i="1"/>
  <c r="K68" i="1"/>
  <c r="K69" i="1"/>
  <c r="K70" i="1"/>
  <c r="K71" i="1"/>
  <c r="K72" i="1"/>
  <c r="K73" i="1" l="1"/>
  <c r="G64" i="1" l="1"/>
  <c r="I64" i="1" s="1"/>
  <c r="K63" i="1"/>
  <c r="K62" i="1"/>
  <c r="K64" i="1" s="1"/>
  <c r="G60" i="1"/>
  <c r="I60" i="1" s="1"/>
  <c r="K56" i="1"/>
  <c r="K52" i="1"/>
  <c r="K53" i="1"/>
  <c r="K54" i="1"/>
  <c r="K55" i="1"/>
  <c r="K57" i="1"/>
  <c r="K58" i="1"/>
  <c r="K59" i="1"/>
  <c r="K51" i="1"/>
  <c r="G49" i="1"/>
  <c r="I49" i="1" s="1"/>
  <c r="K48" i="1"/>
  <c r="K47" i="1"/>
  <c r="G45" i="1"/>
  <c r="I45" i="1" s="1"/>
  <c r="G42" i="1"/>
  <c r="I42" i="1" s="1"/>
  <c r="K41" i="1"/>
  <c r="G38" i="1"/>
  <c r="I38" i="1"/>
  <c r="G22" i="1"/>
  <c r="K18" i="1"/>
  <c r="K19" i="1"/>
  <c r="K20" i="1"/>
  <c r="K21" i="1"/>
  <c r="G77" i="1" l="1"/>
  <c r="G97" i="1" s="1"/>
  <c r="G146" i="1" s="1"/>
  <c r="I22" i="1"/>
  <c r="I77" i="1" s="1"/>
  <c r="I97" i="1" s="1"/>
  <c r="K60" i="1"/>
  <c r="K49" i="1"/>
  <c r="K44" i="1"/>
  <c r="K45" i="1" s="1"/>
  <c r="K40" i="1"/>
  <c r="K42" i="1" s="1"/>
  <c r="K37" i="1"/>
  <c r="K38" i="1" s="1"/>
  <c r="G65" i="1"/>
  <c r="I65" i="1" s="1"/>
  <c r="K22" i="1"/>
  <c r="I128" i="1"/>
  <c r="I129" i="1"/>
  <c r="I130" i="1"/>
  <c r="I131" i="1"/>
  <c r="I132" i="1"/>
  <c r="I127" i="1"/>
  <c r="I139" i="1" s="1"/>
  <c r="I140" i="1" l="1"/>
  <c r="I143" i="1"/>
  <c r="I146" i="1"/>
  <c r="K65" i="1"/>
  <c r="K77" i="1"/>
  <c r="K128" i="1"/>
  <c r="K131" i="1"/>
  <c r="K132" i="1"/>
  <c r="K130" i="1"/>
  <c r="K129" i="1"/>
  <c r="K127" i="1"/>
  <c r="K139" i="1" l="1"/>
  <c r="K97" i="1"/>
  <c r="K140" i="1" l="1"/>
  <c r="K143" i="1"/>
  <c r="K146" i="1" s="1"/>
</calcChain>
</file>

<file path=xl/sharedStrings.xml><?xml version="1.0" encoding="utf-8"?>
<sst xmlns="http://schemas.openxmlformats.org/spreadsheetml/2006/main" count="406" uniqueCount="288">
  <si>
    <t>PATVIRTINTA</t>
  </si>
  <si>
    <t xml:space="preserve">Lietuvos Respublikos vidaus reikalų ministro </t>
  </si>
  <si>
    <t>Nr.</t>
  </si>
  <si>
    <t>Skiriamas finansavimas, iki (Eur)</t>
  </si>
  <si>
    <t>Iš viso</t>
  </si>
  <si>
    <t>Pareiškėjas</t>
  </si>
  <si>
    <t>3.</t>
  </si>
  <si>
    <t>IŠ VISO LĖŠŲ 3 KONKREČIAM TIKSLUI</t>
  </si>
  <si>
    <t>NEPANAUDOTŲ LĖŠŲ LIKUTIS 3 KONKREČIAM TIKSLUI</t>
  </si>
  <si>
    <t>KONKRETUS TIKSLAS: Speciali tranzito schema</t>
  </si>
  <si>
    <t>ES lėšos</t>
  </si>
  <si>
    <t>2020 m. IV ketv.</t>
  </si>
  <si>
    <t>3.5.</t>
  </si>
  <si>
    <t>3.5.1.</t>
  </si>
  <si>
    <t>3.5.2.</t>
  </si>
  <si>
    <t>3.5.3.</t>
  </si>
  <si>
    <t>3.5.4.</t>
  </si>
  <si>
    <t>3.5.5.</t>
  </si>
  <si>
    <t>3.5.6.</t>
  </si>
  <si>
    <t>2021 m. IV ketv.</t>
  </si>
  <si>
    <t>IŠ VISO LĖŠŲ 3.5 VEIKSMUI</t>
  </si>
  <si>
    <t>URM</t>
  </si>
  <si>
    <t>VSAT</t>
  </si>
  <si>
    <t>VST</t>
  </si>
  <si>
    <t>IRD</t>
  </si>
  <si>
    <t>ADIC</t>
  </si>
  <si>
    <t>Sienų valdymo ir vizų politikos finansinės paramos priemonės, įtrauktos į Integruoto sienų valdymo fondą (toliau – SVVP), Europos Sąjungos (toliau – ES) ir bendrojo finansavimo (toliau – BF) lėšų paskirstymas SVVP 2021–2027 m. programos tikslams įgyvendinti, eurais</t>
  </si>
  <si>
    <r>
      <rPr>
        <u/>
        <sz val="11"/>
        <color rgb="FF000000"/>
        <rFont val="Times New Roman"/>
        <family val="1"/>
      </rPr>
      <t>Projektų atrankos būdas</t>
    </r>
    <r>
      <rPr>
        <sz val="11"/>
        <color rgb="FF000000"/>
        <rFont val="Times New Roman"/>
        <family val="1"/>
        <charset val="186"/>
      </rPr>
      <t>: valstybės projektų planavimas</t>
    </r>
  </si>
  <si>
    <t>Planuojamas kvietimo teikti projekto įgyvendinimo planą paskelbimo laikotarpis</t>
  </si>
  <si>
    <t>Konkretaus tikslo, veiksmo ir siūlomo projekto pavadinimas</t>
  </si>
  <si>
    <t>BF lėšos</t>
  </si>
  <si>
    <t xml:space="preserve">Sienos stebėjimo sistemų atnaujinimas, I etapas </t>
  </si>
  <si>
    <t xml:space="preserve">Sienos stebėjimo sistemų atnaujinimas, II etapas </t>
  </si>
  <si>
    <t xml:space="preserve">NKC informacinės sistemos tobulinimas </t>
  </si>
  <si>
    <t xml:space="preserve">2023 m. I ketv. </t>
  </si>
  <si>
    <t xml:space="preserve">2024 m. I ketv. </t>
  </si>
  <si>
    <t xml:space="preserve">2025 m. I ketv. </t>
  </si>
  <si>
    <t xml:space="preserve">2023 m. III ketv. </t>
  </si>
  <si>
    <t>KONKRETUS TIKSLAS: Europos integruotas sienų valdymas</t>
  </si>
  <si>
    <t>VEIKSMAS: Investicijos į tolesnį EUROSUR nacionalinių komponentų plėtojimą</t>
  </si>
  <si>
    <t>1.</t>
  </si>
  <si>
    <t>1.1.</t>
  </si>
  <si>
    <t>VEIKSMAS: Veiksmai, kuriais gerinamas patruliuojančių padalinių gebėjimas reaguoti</t>
  </si>
  <si>
    <t>1.2.</t>
  </si>
  <si>
    <t>1.3.</t>
  </si>
  <si>
    <t>1.4.</t>
  </si>
  <si>
    <t>1.1.1.</t>
  </si>
  <si>
    <t>1.1.2.</t>
  </si>
  <si>
    <t>1.1.3.</t>
  </si>
  <si>
    <t>1.1.4.</t>
  </si>
  <si>
    <t>VEIKSMAS: Investicijos į technines ir veiklos sienų kontrolės priemones</t>
  </si>
  <si>
    <t xml:space="preserve">VEIKSMAS: Pakrančių apsaugos rinktinės Kopgalio užkardos prieplaukos rekonstrukcija </t>
  </si>
  <si>
    <t>1.4.1</t>
  </si>
  <si>
    <t>Kopgalio krantinės rekonstrukcija</t>
  </si>
  <si>
    <t>2023 m. I ketv.</t>
  </si>
  <si>
    <t>1.5.</t>
  </si>
  <si>
    <t>VEIKSMAS: Padidinti nacionalinius pajėgumus aptikti dokumentų klastojimą</t>
  </si>
  <si>
    <t>1.5.1.</t>
  </si>
  <si>
    <t>1.5.2.</t>
  </si>
  <si>
    <t xml:space="preserve">Dokumentų tikrinimui ir tyrimui pasienio kontrolės punktams skirta įranga, I etapas </t>
  </si>
  <si>
    <t xml:space="preserve">Dokumentų tikrinimui ir tyrimui pasienio kontrolės punktams skirta įranga, II etapas </t>
  </si>
  <si>
    <t>2023 m. II ketv.</t>
  </si>
  <si>
    <t>2026 m. II ketv.</t>
  </si>
  <si>
    <t>VEIKSMAS: Rizikos analizės ir kriminalinės žvalgybos techninės bazės stiprinimas</t>
  </si>
  <si>
    <t>1.6.</t>
  </si>
  <si>
    <t>1.6.1.</t>
  </si>
  <si>
    <r>
      <t xml:space="preserve">VSAT kriminalinės žvalgybos pajėgumų stiprinimas </t>
    </r>
    <r>
      <rPr>
        <i/>
        <sz val="10"/>
        <rFont val="Times New Roman"/>
        <family val="1"/>
      </rPr>
      <t>(viešieji pirkimai, atliekami pagal Pirkimų, susijusių su žvalgybinio pobūdžio veikla, tvarkos aprašą, patvirtintą Lietuvos Respublikos Vyriausybės 2015 m. kovo 18 d. nutarimu Nr. 282)</t>
    </r>
  </si>
  <si>
    <t>1.7.</t>
  </si>
  <si>
    <t>VEIKSMAS: Sienų valdymo mokymas</t>
  </si>
  <si>
    <t>1.7.1.</t>
  </si>
  <si>
    <t>1.7.2.</t>
  </si>
  <si>
    <t>Specializuoti ir aukštesnio lygio sienos apsaugos pareigūnų mokymai, I etapas</t>
  </si>
  <si>
    <t>Specializuoti ir aukštesnio lygio sienos apsaugos pareigūnų mokymai, II etapas</t>
  </si>
  <si>
    <t xml:space="preserve">2025 m. II ketv. </t>
  </si>
  <si>
    <t>1.8.</t>
  </si>
  <si>
    <t>VEIKSMAS: Investicijos į sąveikumo paketą ir didelės apimties IT sistemų kūrimą</t>
  </si>
  <si>
    <t>1.8.1.</t>
  </si>
  <si>
    <t>1.8.2.</t>
  </si>
  <si>
    <t>1.8.3.</t>
  </si>
  <si>
    <t>1.8.4.</t>
  </si>
  <si>
    <t>1.8.5.</t>
  </si>
  <si>
    <t>1.8.6.</t>
  </si>
  <si>
    <t>1.8.7.</t>
  </si>
  <si>
    <t>1.8.8.</t>
  </si>
  <si>
    <t>1.8.9.</t>
  </si>
  <si>
    <t>N.SIS plėtojimas, I etapas</t>
  </si>
  <si>
    <t>N.SIS plėtojimas, II etapas</t>
  </si>
  <si>
    <r>
      <rPr>
        <i/>
        <sz val="11"/>
        <rFont val="Times New Roman"/>
        <family val="1"/>
        <charset val="186"/>
      </rPr>
      <t>Eurodac</t>
    </r>
    <r>
      <rPr>
        <sz val="11"/>
        <rFont val="Times New Roman"/>
        <family val="1"/>
        <charset val="186"/>
      </rPr>
      <t xml:space="preserve"> plėtojimas, I etapas </t>
    </r>
  </si>
  <si>
    <r>
      <rPr>
        <i/>
        <sz val="11"/>
        <rFont val="Times New Roman"/>
        <family val="1"/>
        <charset val="186"/>
      </rPr>
      <t>Eurodac</t>
    </r>
    <r>
      <rPr>
        <sz val="11"/>
        <rFont val="Times New Roman"/>
        <family val="1"/>
        <charset val="186"/>
      </rPr>
      <t xml:space="preserve"> plėtojimas, II etapas </t>
    </r>
  </si>
  <si>
    <t>Europos kelionių informacijos ir leidimų sistemos (ETIAS) veikimo užtikrinimas, I etapas</t>
  </si>
  <si>
    <t>Europos kelionių informacijos ir leidimų sistemos (ETIAS) veikimo užtikrinimas, II etapas</t>
  </si>
  <si>
    <t>Integruoto sienų valdymo sistemų sąveikumo komponentų plėtojimas</t>
  </si>
  <si>
    <t>Integruoto sienų valdymo sistemų techninės ir programinės įrangos atnaujinimas, I etapas</t>
  </si>
  <si>
    <t>Integruoto sienų valdymo sistemų techninės ir programinės įrangos atnaujinimas, II etapas</t>
  </si>
  <si>
    <t>2023 m. III ketv.</t>
  </si>
  <si>
    <t>2026 m. I ketv.</t>
  </si>
  <si>
    <t>2023 m. IV ketv.</t>
  </si>
  <si>
    <t xml:space="preserve">2027 m. I ketv.  </t>
  </si>
  <si>
    <t>2027 m. II ketv.</t>
  </si>
  <si>
    <t>1.9.</t>
  </si>
  <si>
    <t>VEIKSMAS: Nacionalinių SIS, AIS, ETIAS ir EURODAC (tik sienų kontrolės tikslais) veikla ir techninė priežiūra</t>
  </si>
  <si>
    <t>Integruoto sienų valdymo sistemų veikla ir techninė priežiūra, I etapas</t>
  </si>
  <si>
    <t>Integruoto sienų valdymo sistemų veikla ir techninė priežiūra, II etapas</t>
  </si>
  <si>
    <t>1.9.1.</t>
  </si>
  <si>
    <t>1.9.2.</t>
  </si>
  <si>
    <t>IŠ VISO LĖŠŲ 1 KONKRETAUS TIKSLO 1.1.-1.9. VEIKSMAMS</t>
  </si>
  <si>
    <t>1.10.</t>
  </si>
  <si>
    <t>KONKRETUS VEIKSMAS: Parama sienų valdymui (BMVI/2021/SA/1.5.8)</t>
  </si>
  <si>
    <t xml:space="preserve">Sienos stebėjimo sistemų diegimas </t>
  </si>
  <si>
    <t>Sienos stebėjimo ir kontrolės techninių priemonių įsigijimas</t>
  </si>
  <si>
    <t>Bepiločių skraidyklių įsigijimas</t>
  </si>
  <si>
    <t>VSAT transporto priemonių įsigijimas</t>
  </si>
  <si>
    <t>Transporto priemonių, aprūpintų šiluminio matymo įranga, įsigijimas</t>
  </si>
  <si>
    <t xml:space="preserve">Mobilių vadaviečių įsigijimas </t>
  </si>
  <si>
    <t xml:space="preserve">2022 m. IV ketv. </t>
  </si>
  <si>
    <t>KONKRETUS VEIKSMAS: Parama, kad būtų įgyvendintas teisinis informacinių sistemų sąveikumo reguliavimas (BMVI/2021/SA/1.5.4)</t>
  </si>
  <si>
    <t>Lietuvos SIRENE padalinio stiprinimas didinant informacinių sistemų sąveikumą</t>
  </si>
  <si>
    <t>PD</t>
  </si>
  <si>
    <t>IŠ VISO LĖŠŲ 1 KONKREČIAM TIKSLUI IR KONKRETIEMS VEIKSMAMS:</t>
  </si>
  <si>
    <t>NEPANAUDOTŲ LĖŠŲ LIKUTIS 1 KONKREČIAM TIKSLUI</t>
  </si>
  <si>
    <t>1.10.1.</t>
  </si>
  <si>
    <t>1.10.2.</t>
  </si>
  <si>
    <t>1.10.3.</t>
  </si>
  <si>
    <t>1.10.4.</t>
  </si>
  <si>
    <t>1.10.5.</t>
  </si>
  <si>
    <t>1.10.6.</t>
  </si>
  <si>
    <t>1.11.1.</t>
  </si>
  <si>
    <t>2.</t>
  </si>
  <si>
    <t>KONKRETUS TIKSLAS: Bendra vizų politika</t>
  </si>
  <si>
    <t>VEIKSMAS: Investicijos į Nacionalinę VIS</t>
  </si>
  <si>
    <t>2.1.</t>
  </si>
  <si>
    <t>2.1.1.</t>
  </si>
  <si>
    <t>2.1.2.</t>
  </si>
  <si>
    <t>2.2.</t>
  </si>
  <si>
    <t>VEIKSMAS: Nacionalinės VIS veikla ir techninė priežiūra</t>
  </si>
  <si>
    <t>2.2.1.</t>
  </si>
  <si>
    <t>2.3.</t>
  </si>
  <si>
    <t>VEIKSMAS: Konsulinio personalo mokymas</t>
  </si>
  <si>
    <t>2.3.1.</t>
  </si>
  <si>
    <t>2.3.2.</t>
  </si>
  <si>
    <t>Vizų tarnybų darbuotojų mokymas, I etapas</t>
  </si>
  <si>
    <t>Vizų tarnybų darbuotojų mokymas, II etapas</t>
  </si>
  <si>
    <t>2022 m. IV ketv.</t>
  </si>
  <si>
    <t>2025 m. IV ketv.</t>
  </si>
  <si>
    <t>2.4.</t>
  </si>
  <si>
    <t>VEIKSMAS: Personalo išteklių, skirtų prašymams išduoti vizą nagrinėti ir išorės paslaugų teikėjo veiklos patikrinimams vietoje atlikti, stiprinimas</t>
  </si>
  <si>
    <t>Konsulinių pareigūnų išlaikymas, I etapas</t>
  </si>
  <si>
    <t>Konsulinių pareigūnų išlaikymas, II etapas</t>
  </si>
  <si>
    <t>2.4.1.</t>
  </si>
  <si>
    <t>2.4.2.</t>
  </si>
  <si>
    <t>2024 m. IV ketv.</t>
  </si>
  <si>
    <t>IŠ VISO LĖŠŲ 2 KONKREČIAM TIKSLUI</t>
  </si>
  <si>
    <t>NEPANAUDOTŲ LĖŠŲ LIKUTIS 2 KONKREČIAM TIKSLUI</t>
  </si>
  <si>
    <t>IŠ VISO LĖŠŲ 1 IR 2 KONKRETIEMS TIKSLAMS</t>
  </si>
  <si>
    <t>3.1.</t>
  </si>
  <si>
    <t>VEIKSMAS: Supaprastinto tranzito dokumentų (STD) ir supaprastinto tranzito geležinkeliu dokumentų (STGD) išrašymo ir įteikimo sistemų atnaujinimas</t>
  </si>
  <si>
    <t>3.1.1.</t>
  </si>
  <si>
    <t>3.1.2.</t>
  </si>
  <si>
    <t>3.1.3.</t>
  </si>
  <si>
    <t>3.1.4.</t>
  </si>
  <si>
    <t>3.1.5.</t>
  </si>
  <si>
    <t>STS infrastruktūros, darbo vietų ir informacinių sistemų atnaujinimas, modernizavimas ir plėtojimas, I etapas</t>
  </si>
  <si>
    <t>STS infrastruktūros, darbo vietų ir informacinių sistemų atnaujinimas, modernizavimas ir plėtojimas, II etapas</t>
  </si>
  <si>
    <t>Administracinių patalpų LR diplomatinėse atstovybėse RF ir tarnybinių butų Maskvoje atnaujinimas, I etapas</t>
  </si>
  <si>
    <t>Administracinių patalpų LR diplomatinėse atstovybėse RF ir tarnybinių butų Maskvoje atnaujinimas, II etapas</t>
  </si>
  <si>
    <t>Transporto priemonių įsigijimas</t>
  </si>
  <si>
    <t>3.2.</t>
  </si>
  <si>
    <t>VEIKSMAS: Asmenų, vykstančių STD / STGD pagrindu, kontrolės užtikrinimas ir plėtojimas</t>
  </si>
  <si>
    <t>3.2.1.</t>
  </si>
  <si>
    <t>3.2.2.</t>
  </si>
  <si>
    <t>3.2.3.</t>
  </si>
  <si>
    <t>Kenos ir Kybartų užkardų sienos stebėjimo sistemos atnaujinimas</t>
  </si>
  <si>
    <t>STS programinės ir techninės įrangos atnaujinimas</t>
  </si>
  <si>
    <t>Kinologijos pajėgumų stiprinimas</t>
  </si>
  <si>
    <t>2024 m. I ketv.</t>
  </si>
  <si>
    <t xml:space="preserve">2025 m. III ketv. </t>
  </si>
  <si>
    <t>3.3.</t>
  </si>
  <si>
    <t>VEIKSMAS: Reagavimo pajėgumų stiprinimas, siekiant užtikrinti sklandų Rusijos piliečių tranzitą</t>
  </si>
  <si>
    <t>3.3.1.</t>
  </si>
  <si>
    <t>3.3.2.</t>
  </si>
  <si>
    <t>3.3.3.</t>
  </si>
  <si>
    <t>3.3.4.</t>
  </si>
  <si>
    <t>3.3.5.</t>
  </si>
  <si>
    <t>STS transporto priemonių įsigijimas, I etapas</t>
  </si>
  <si>
    <t>STS transporto priemonių įsigijimas, II etapas</t>
  </si>
  <si>
    <t>Radijo ryšio priemonių įsigijimas</t>
  </si>
  <si>
    <t>Individualios apsaugos priemonių įsigijimas</t>
  </si>
  <si>
    <t>3.4.</t>
  </si>
  <si>
    <t>VEIKSMAS: STS įgyvendinančių darbuotojų mokymas</t>
  </si>
  <si>
    <t>3.4.1.</t>
  </si>
  <si>
    <t>3.4.2.</t>
  </si>
  <si>
    <t>3.4.3.</t>
  </si>
  <si>
    <t>3.4.4.</t>
  </si>
  <si>
    <t>3.4.5.</t>
  </si>
  <si>
    <t>3.4.6.</t>
  </si>
  <si>
    <t xml:space="preserve">STS personalo mokymas, I etapas </t>
  </si>
  <si>
    <t xml:space="preserve">STS personalo mokymas, II etapas </t>
  </si>
  <si>
    <t>STS darbuotojų mokymas, I etapas</t>
  </si>
  <si>
    <t>STS darbuotojų mokymas, II etapas</t>
  </si>
  <si>
    <t>Policijos pareigūnų mokymas, I etapas</t>
  </si>
  <si>
    <t>Policijos pareigūnų mokymas, II etapas</t>
  </si>
  <si>
    <t>2025 m. II ketv.</t>
  </si>
  <si>
    <t>VEIKSMAS: Papildomos veiklos sąnaudos</t>
  </si>
  <si>
    <t>3.5.7.</t>
  </si>
  <si>
    <t>3.5.8.</t>
  </si>
  <si>
    <t>3.5.9.</t>
  </si>
  <si>
    <t>3.5.10.</t>
  </si>
  <si>
    <t>3.5.11.</t>
  </si>
  <si>
    <t>3.5.12.</t>
  </si>
  <si>
    <t>Papildomos URM veiklos sąnaudos 2024–2027 m.</t>
  </si>
  <si>
    <t>Papildomos VSAT veiklos sąnaudos 2024–2027 m.</t>
  </si>
  <si>
    <t>Papildomos PD veiklos sąnaudos 2024–2027 m</t>
  </si>
  <si>
    <t>Papildomos IRD veiklos sąnaudos 2024–2027 m.</t>
  </si>
  <si>
    <t xml:space="preserve">Papildomos VST veiklos sąnaudos 2024–2027 m. </t>
  </si>
  <si>
    <r>
      <t xml:space="preserve">Papildomos ADIC veiklos sąnaudos 2025–2027 m. </t>
    </r>
    <r>
      <rPr>
        <i/>
        <sz val="10"/>
        <rFont val="Times New Roman"/>
        <family val="1"/>
        <charset val="186"/>
      </rPr>
      <t>(viešieji pirkimai, atliekami pagal Lietuvos Respublikos viešųjų pirkimų, atliekamų gynybos ir saugumo srityje, įstatymą)</t>
    </r>
  </si>
  <si>
    <t>Papildomos URM veiklos sąnaudos 2021–2023 m.</t>
  </si>
  <si>
    <t>Papildomos VSAT veiklos sąnaudos 2021–2023 m.</t>
  </si>
  <si>
    <t>Papildomos PD veiklos sąnaudos 2021–2023 m.</t>
  </si>
  <si>
    <t>Papildomos VST veiklos sąnaudos 2021–2023 m.</t>
  </si>
  <si>
    <t>Papildomos IRD veiklos sąnaudos 2022–2023 m.</t>
  </si>
  <si>
    <r>
      <t>Papildomos ADIC veiklos sąnaudos 2021–2023 m.</t>
    </r>
    <r>
      <rPr>
        <i/>
        <sz val="10"/>
        <rFont val="Times New Roman"/>
        <family val="1"/>
      </rPr>
      <t xml:space="preserve"> (viešieji pirkimai, atliekami pagal Lietuvos Respublikos viešųjų pirkimų, atliekamų gynybos ir saugumo srityje, įstatymą)</t>
    </r>
  </si>
  <si>
    <t>NEGAUTI MOKESČIAI UŽ VIZAS*</t>
  </si>
  <si>
    <t>IŠ VISO LĖŠŲ SPECIALIAI TRANZITO SCHEMAI</t>
  </si>
  <si>
    <t>TECHNINĖ PARAMA ADMINISTRUOJANČIOMS INSTITUCIJOMS</t>
  </si>
  <si>
    <t>Kalendoriniai metai</t>
  </si>
  <si>
    <t xml:space="preserve">2021 m. </t>
  </si>
  <si>
    <t>2023 m.</t>
  </si>
  <si>
    <t>2024 m.</t>
  </si>
  <si>
    <t>2025 m.</t>
  </si>
  <si>
    <t>2026 m.</t>
  </si>
  <si>
    <t>2027 m.</t>
  </si>
  <si>
    <t xml:space="preserve">2022 m. </t>
  </si>
  <si>
    <t>1.11.</t>
  </si>
  <si>
    <t>Viešojo saugumo tarnyba prie Vidaus reikalų ministerijos (toliau - VST)</t>
  </si>
  <si>
    <t>1.2.1.</t>
  </si>
  <si>
    <t>Patruliavimui skirtų transporto priemonių įsigijimas</t>
  </si>
  <si>
    <t>1.2.2.</t>
  </si>
  <si>
    <t>Pasienio patrulio tako remonto darbai</t>
  </si>
  <si>
    <t>1.3.1.</t>
  </si>
  <si>
    <t>1.3.2.</t>
  </si>
  <si>
    <t>1.3.3.</t>
  </si>
  <si>
    <t>1.3.4.</t>
  </si>
  <si>
    <t>1.3.5.</t>
  </si>
  <si>
    <t>1.3.6.</t>
  </si>
  <si>
    <t>1.3.7.</t>
  </si>
  <si>
    <t xml:space="preserve">Transporto priemonių įsigijimas </t>
  </si>
  <si>
    <t>Transporto priemonių įsigijimas, II etapas</t>
  </si>
  <si>
    <t xml:space="preserve">Programinės ir techninės įrangos atnaujinimas </t>
  </si>
  <si>
    <t>Skaitmeninio mobiliojo radijo ryšio tinklo tobulinimas</t>
  </si>
  <si>
    <t xml:space="preserve">VSAT ginklų saugyklų signalizacijos sistemos atnaujinimas </t>
  </si>
  <si>
    <t>Kinologijos pajėgumų stiprinimas, I etapas</t>
  </si>
  <si>
    <t>Kinologijos pajėgumų stiprinimas, II etapas</t>
  </si>
  <si>
    <t xml:space="preserve"> 2023 m. I ketv.</t>
  </si>
  <si>
    <r>
      <t xml:space="preserve">N.VIS ir susijusių nacionalinių sistemų veikla ir techninė </t>
    </r>
    <r>
      <rPr>
        <sz val="11"/>
        <rFont val="Times New Roman"/>
        <family val="1"/>
      </rPr>
      <t xml:space="preserve">priežiūra </t>
    </r>
  </si>
  <si>
    <t>2020 m. lapkričio 6 d. įsakymu Nr. 1V-1145</t>
  </si>
  <si>
    <t>(Lietuvos Respublikos vidaus reikalų ministro įsakymo</t>
  </si>
  <si>
    <t>Valstybės sienos apsaugos tarnyba prie Lietuvos Respublikos vidaus reikalų ministerijos (toliau – VSAT)</t>
  </si>
  <si>
    <t>Informatikos ir ryšių departamentas prie Lietuvos Respublikos vidaus reikalų ministerijos (toliau – IRD)</t>
  </si>
  <si>
    <t>Policijos departamentas prie Lietuvos Respublikos vidaus reikalų ministerijos (toliau – PD)</t>
  </si>
  <si>
    <t>Lietuvos Respublikos užsienio reikalų ministerija (toliau – URM)</t>
  </si>
  <si>
    <t>Asmens dokumentų išrašymo centras prie Lietuvos Respublikos vidaus reikalų ministerijos (toliau – ADIC)</t>
  </si>
  <si>
    <t>IŠ VISO LĖŠŲ 1–3 KONKREČIAM TIKSLUI IR TECHNINEI PARAMAI</t>
  </si>
  <si>
    <t>NEPANAUDOTŲ LĖŠŲ LIKUTIS 1–3 KONKRETIEMS TIKSLAMS</t>
  </si>
  <si>
    <t xml:space="preserve">SIENŲ VALDYMO IR VIZŲ POLITIKOS FINANSINĖS PARAMOS PRIEMONĖS, ĮTRAUKTOS Į INTEGRUOTO SIENŲ VALDYMO FONDĄ, 2021–2027 M. PROGRAMOS VEIKSMŲ ĮGYVENDINIMO PLANAS </t>
  </si>
  <si>
    <t xml:space="preserve">Sienos stebėjimo sistemų atnaujinimas, III etapas </t>
  </si>
  <si>
    <t>IŠ VISO LĖŠŲ 1.1 VEIKSMUI</t>
  </si>
  <si>
    <t>IŠ VISO LĖŠŲ 1.2 VEIKSMUI</t>
  </si>
  <si>
    <t>IŠ VISO LĖŠŲ 1.3 VEIKSMUI</t>
  </si>
  <si>
    <t>IŠ VISO LĖŠŲ 1.4 VEIKSMUI</t>
  </si>
  <si>
    <t>IŠ VISO LĖŠŲ 1.5 VEIKSMUI</t>
  </si>
  <si>
    <t>IŠ VISO LĖŠŲ 1.6 VEIKSMUI</t>
  </si>
  <si>
    <t>IŠ VISO LĖŠŲ 1.7 VEIKSMUI</t>
  </si>
  <si>
    <t>IŠ VISO LĖŠŲ 1.8 VEIKSMUI</t>
  </si>
  <si>
    <t>IŠ VISO LĖŠŲ 1.9 VEIKSMUI</t>
  </si>
  <si>
    <t>IŠ VISO LĖŠŲ 1.10 KONKREČIAM VEIKSMUI</t>
  </si>
  <si>
    <t>IŠ VISO LĖŠŲ 1.11 KONKREČIAM VEIKSMUI</t>
  </si>
  <si>
    <t>IŠ VISO LĖŠŲ 2.1 VEIKSMUI</t>
  </si>
  <si>
    <t>IŠ VISO LĖŠŲ 2.2 VEIKSMUI</t>
  </si>
  <si>
    <t>IŠ VISO LĖŠŲ 2.3 VEIKSMUI</t>
  </si>
  <si>
    <t>IŠ VISO LĖŠŲ 2.4 VEIKSMUI</t>
  </si>
  <si>
    <t>IŠ VISO LĖŠŲ 3.1 VEIKSMUI</t>
  </si>
  <si>
    <t>IŠ VISO LĖŠŲ 3.2 VEIKSMUI</t>
  </si>
  <si>
    <t>IŠ VISO LĖŠŲ 3.3 VEIKSMUI</t>
  </si>
  <si>
    <t>IŠ VISO LĖŠŲ 3.4 VEIKSMUI</t>
  </si>
  <si>
    <t>* Negauti mokesčiai už vizas planuojami taip:</t>
  </si>
  <si>
    <t>N.VIS ir susijusių nacionalinių sistemų plėtojimas, I etapas</t>
  </si>
  <si>
    <t>N.VIS ir susijusių nacionalinių sistemų plėtojimas, II etapas</t>
  </si>
  <si>
    <t>2023 m.  kovo 7 d. įsakymo Nr. 1V-116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</si>
</sst>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22" x14ac:knownFonts="1"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2"/>
      <color rgb="FF000000"/>
      <name val="Calibri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  <charset val="186"/>
    </font>
    <font>
      <i/>
      <sz val="10"/>
      <name val="Times New Roman"/>
      <family val="1"/>
    </font>
    <font>
      <sz val="11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  <font>
      <strike/>
      <sz val="11"/>
      <name val="Times New Roman"/>
      <family val="1"/>
      <charset val="186"/>
    </font>
    <font>
      <sz val="10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/>
    <xf numFmtId="0" fontId="1" fillId="0" borderId="0" xfId="0" applyFont="1" applyFill="1"/>
    <xf numFmtId="0" fontId="7" fillId="0" borderId="1" xfId="0" applyFont="1" applyFill="1" applyBorder="1" applyAlignment="1">
      <alignment vertical="top"/>
    </xf>
    <xf numFmtId="0" fontId="0" fillId="0" borderId="0" xfId="0" applyBorder="1"/>
    <xf numFmtId="0" fontId="2" fillId="0" borderId="0" xfId="0" applyFont="1" applyAlignment="1">
      <alignment vertical="center"/>
    </xf>
    <xf numFmtId="43" fontId="0" fillId="0" borderId="0" xfId="0" applyNumberFormat="1"/>
    <xf numFmtId="0" fontId="7" fillId="0" borderId="3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4" fontId="7" fillId="0" borderId="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6" fillId="0" borderId="3" xfId="0" applyFont="1" applyFill="1" applyBorder="1" applyAlignment="1">
      <alignment vertical="top"/>
    </xf>
    <xf numFmtId="0" fontId="6" fillId="0" borderId="6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top" wrapText="1"/>
    </xf>
    <xf numFmtId="0" fontId="12" fillId="0" borderId="6" xfId="0" applyFont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/>
    </xf>
    <xf numFmtId="0" fontId="0" fillId="0" borderId="6" xfId="0" applyFill="1" applyBorder="1"/>
    <xf numFmtId="0" fontId="0" fillId="0" borderId="6" xfId="0" applyBorder="1"/>
    <xf numFmtId="0" fontId="1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vertical="center"/>
    </xf>
    <xf numFmtId="0" fontId="3" fillId="0" borderId="0" xfId="0" applyFont="1"/>
    <xf numFmtId="4" fontId="18" fillId="0" borderId="6" xfId="0" applyNumberFormat="1" applyFont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top" wrapText="1"/>
    </xf>
    <xf numFmtId="4" fontId="13" fillId="0" borderId="26" xfId="0" applyNumberFormat="1" applyFont="1" applyFill="1" applyBorder="1" applyAlignment="1">
      <alignment horizontal="center" vertical="top" wrapText="1"/>
    </xf>
    <xf numFmtId="0" fontId="12" fillId="0" borderId="16" xfId="0" applyFont="1" applyBorder="1" applyAlignment="1">
      <alignment horizontal="right" vertical="center" wrapText="1"/>
    </xf>
    <xf numFmtId="0" fontId="12" fillId="0" borderId="25" xfId="0" applyFont="1" applyBorder="1" applyAlignment="1">
      <alignment horizontal="right" vertical="center" wrapText="1"/>
    </xf>
    <xf numFmtId="0" fontId="12" fillId="0" borderId="26" xfId="0" applyFont="1" applyBorder="1" applyAlignment="1">
      <alignment horizontal="right" vertical="center" wrapText="1"/>
    </xf>
    <xf numFmtId="4" fontId="12" fillId="0" borderId="16" xfId="0" applyNumberFormat="1" applyFont="1" applyBorder="1" applyAlignment="1">
      <alignment horizontal="center" vertical="center"/>
    </xf>
    <xf numFmtId="4" fontId="12" fillId="0" borderId="26" xfId="0" applyNumberFormat="1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16" xfId="0" applyNumberFormat="1" applyFont="1" applyFill="1" applyBorder="1" applyAlignment="1">
      <alignment horizontal="center"/>
    </xf>
    <xf numFmtId="0" fontId="7" fillId="0" borderId="26" xfId="0" applyNumberFormat="1" applyFont="1" applyFill="1" applyBorder="1" applyAlignment="1">
      <alignment horizontal="center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26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4" fontId="13" fillId="0" borderId="21" xfId="0" applyNumberFormat="1" applyFont="1" applyFill="1" applyBorder="1" applyAlignment="1">
      <alignment horizontal="center" vertical="top" wrapText="1"/>
    </xf>
    <xf numFmtId="4" fontId="13" fillId="0" borderId="30" xfId="0" applyNumberFormat="1" applyFont="1" applyFill="1" applyBorder="1" applyAlignment="1">
      <alignment horizontal="center" vertical="top" wrapText="1"/>
    </xf>
    <xf numFmtId="0" fontId="7" fillId="0" borderId="21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4" fontId="7" fillId="0" borderId="21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top"/>
    </xf>
    <xf numFmtId="0" fontId="6" fillId="0" borderId="25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7" fillId="2" borderId="16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26" xfId="0" applyNumberFormat="1" applyFont="1" applyFill="1" applyBorder="1" applyAlignment="1">
      <alignment horizontal="center" vertical="center"/>
    </xf>
    <xf numFmtId="4" fontId="13" fillId="0" borderId="16" xfId="0" applyNumberFormat="1" applyFont="1" applyFill="1" applyBorder="1" applyAlignment="1">
      <alignment horizontal="center" vertical="center" wrapText="1"/>
    </xf>
    <xf numFmtId="4" fontId="13" fillId="0" borderId="2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right" vertical="top"/>
    </xf>
    <xf numFmtId="0" fontId="6" fillId="0" borderId="25" xfId="0" applyFont="1" applyFill="1" applyBorder="1" applyAlignment="1">
      <alignment horizontal="right" vertical="top"/>
    </xf>
    <xf numFmtId="0" fontId="6" fillId="0" borderId="26" xfId="0" applyFont="1" applyFill="1" applyBorder="1" applyAlignment="1">
      <alignment horizontal="right" vertical="top"/>
    </xf>
    <xf numFmtId="4" fontId="6" fillId="0" borderId="16" xfId="0" applyNumberFormat="1" applyFont="1" applyFill="1" applyBorder="1" applyAlignment="1">
      <alignment horizontal="center" vertical="top" wrapText="1"/>
    </xf>
    <xf numFmtId="0" fontId="6" fillId="0" borderId="26" xfId="0" applyFont="1" applyFill="1" applyBorder="1" applyAlignment="1">
      <alignment horizontal="center" vertical="top" wrapText="1"/>
    </xf>
    <xf numFmtId="0" fontId="13" fillId="0" borderId="26" xfId="0" applyFont="1" applyFill="1" applyBorder="1" applyAlignment="1">
      <alignment horizontal="center" vertical="center" wrapText="1"/>
    </xf>
    <xf numFmtId="49" fontId="14" fillId="2" borderId="16" xfId="0" applyNumberFormat="1" applyFont="1" applyFill="1" applyBorder="1" applyAlignment="1">
      <alignment horizontal="center" vertical="center" wrapText="1"/>
    </xf>
    <xf numFmtId="49" fontId="14" fillId="2" borderId="26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top" wrapText="1"/>
    </xf>
    <xf numFmtId="0" fontId="6" fillId="0" borderId="25" xfId="0" applyFont="1" applyFill="1" applyBorder="1" applyAlignment="1">
      <alignment horizontal="left" vertical="top" wrapText="1"/>
    </xf>
    <xf numFmtId="0" fontId="6" fillId="0" borderId="26" xfId="0" applyFont="1" applyFill="1" applyBorder="1" applyAlignment="1">
      <alignment horizontal="left" vertical="top" wrapText="1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26" xfId="0" applyNumberFormat="1" applyFont="1" applyFill="1" applyBorder="1" applyAlignment="1">
      <alignment horizontal="center" vertical="center"/>
    </xf>
    <xf numFmtId="2" fontId="13" fillId="0" borderId="16" xfId="0" applyNumberFormat="1" applyFont="1" applyFill="1" applyBorder="1" applyAlignment="1">
      <alignment horizontal="center" vertical="center" wrapText="1"/>
    </xf>
    <xf numFmtId="2" fontId="13" fillId="0" borderId="2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43" fontId="13" fillId="2" borderId="16" xfId="0" applyNumberFormat="1" applyFont="1" applyFill="1" applyBorder="1" applyAlignment="1">
      <alignment horizontal="center" vertical="center"/>
    </xf>
    <xf numFmtId="43" fontId="13" fillId="2" borderId="26" xfId="0" applyNumberFormat="1" applyFont="1" applyFill="1" applyBorder="1" applyAlignment="1">
      <alignment horizontal="center" vertical="center"/>
    </xf>
    <xf numFmtId="4" fontId="13" fillId="2" borderId="16" xfId="0" applyNumberFormat="1" applyFont="1" applyFill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/>
    </xf>
    <xf numFmtId="0" fontId="12" fillId="0" borderId="16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2" fillId="2" borderId="16" xfId="0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right" vertical="center"/>
    </xf>
    <xf numFmtId="0" fontId="12" fillId="2" borderId="26" xfId="0" applyFont="1" applyFill="1" applyBorder="1" applyAlignment="1">
      <alignment horizontal="right" vertical="center"/>
    </xf>
    <xf numFmtId="43" fontId="6" fillId="2" borderId="16" xfId="0" applyNumberFormat="1" applyFont="1" applyFill="1" applyBorder="1" applyAlignment="1">
      <alignment horizontal="center" vertical="center"/>
    </xf>
    <xf numFmtId="43" fontId="6" fillId="2" borderId="26" xfId="0" applyNumberFormat="1" applyFont="1" applyFill="1" applyBorder="1" applyAlignment="1">
      <alignment horizontal="center" vertical="center"/>
    </xf>
    <xf numFmtId="4" fontId="12" fillId="2" borderId="16" xfId="0" applyNumberFormat="1" applyFont="1" applyFill="1" applyBorder="1" applyAlignment="1">
      <alignment horizontal="center" vertical="center"/>
    </xf>
    <xf numFmtId="4" fontId="12" fillId="2" borderId="26" xfId="0" applyNumberFormat="1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center" vertical="center"/>
    </xf>
    <xf numFmtId="43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43" fontId="7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 wrapText="1"/>
    </xf>
    <xf numFmtId="0" fontId="6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12" fillId="2" borderId="26" xfId="0" applyFont="1" applyFill="1" applyBorder="1" applyAlignment="1">
      <alignment horizontal="left" vertical="center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right" vertical="top" wrapText="1"/>
    </xf>
    <xf numFmtId="0" fontId="6" fillId="0" borderId="12" xfId="0" applyFont="1" applyFill="1" applyBorder="1" applyAlignment="1">
      <alignment horizontal="right" vertical="top" wrapText="1"/>
    </xf>
    <xf numFmtId="2" fontId="11" fillId="0" borderId="7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right" vertical="top"/>
    </xf>
    <xf numFmtId="43" fontId="3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2" fontId="3" fillId="0" borderId="1" xfId="0" applyNumberFormat="1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center" vertical="center" wrapText="1"/>
    </xf>
    <xf numFmtId="43" fontId="7" fillId="0" borderId="7" xfId="0" applyNumberFormat="1" applyFont="1" applyFill="1" applyBorder="1" applyAlignment="1">
      <alignment horizontal="center" vertical="center"/>
    </xf>
    <xf numFmtId="43" fontId="7" fillId="0" borderId="5" xfId="0" applyNumberFormat="1" applyFont="1" applyFill="1" applyBorder="1" applyAlignment="1">
      <alignment horizontal="center" vertical="center"/>
    </xf>
    <xf numFmtId="43" fontId="7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top"/>
    </xf>
    <xf numFmtId="4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2" fillId="0" borderId="2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4" fontId="10" fillId="0" borderId="9" xfId="0" applyNumberFormat="1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 vertical="center"/>
    </xf>
    <xf numFmtId="4" fontId="11" fillId="0" borderId="21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11" fillId="0" borderId="23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2" borderId="16" xfId="0" applyFont="1" applyFill="1" applyBorder="1" applyAlignment="1">
      <alignment horizontal="righ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4" fontId="11" fillId="2" borderId="16" xfId="0" applyNumberFormat="1" applyFont="1" applyFill="1" applyBorder="1" applyAlignment="1">
      <alignment horizontal="center" vertical="center"/>
    </xf>
    <xf numFmtId="4" fontId="11" fillId="2" borderId="27" xfId="0" applyNumberFormat="1" applyFont="1" applyFill="1" applyBorder="1" applyAlignment="1">
      <alignment horizontal="center" vertical="center"/>
    </xf>
    <xf numFmtId="4" fontId="11" fillId="2" borderId="28" xfId="0" applyNumberFormat="1" applyFont="1" applyFill="1" applyBorder="1" applyAlignment="1">
      <alignment horizontal="center" vertical="center" wrapText="1"/>
    </xf>
    <xf numFmtId="4" fontId="11" fillId="2" borderId="27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26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4" fontId="1" fillId="2" borderId="16" xfId="0" applyNumberFormat="1" applyFont="1" applyFill="1" applyBorder="1" applyAlignment="1">
      <alignment horizontal="center" vertical="center"/>
    </xf>
    <xf numFmtId="4" fontId="1" fillId="2" borderId="26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43" fontId="10" fillId="0" borderId="18" xfId="0" applyNumberFormat="1" applyFont="1" applyFill="1" applyBorder="1" applyAlignment="1">
      <alignment horizontal="center" vertical="center"/>
    </xf>
    <xf numFmtId="43" fontId="10" fillId="0" borderId="19" xfId="0" applyNumberFormat="1" applyFont="1" applyFill="1" applyBorder="1" applyAlignment="1">
      <alignment horizontal="center" vertical="center"/>
    </xf>
    <xf numFmtId="43" fontId="10" fillId="0" borderId="20" xfId="0" applyNumberFormat="1" applyFont="1" applyFill="1" applyBorder="1" applyAlignment="1">
      <alignment horizontal="center" vertical="center" wrapText="1"/>
    </xf>
    <xf numFmtId="43" fontId="10" fillId="0" borderId="19" xfId="0" applyNumberFormat="1" applyFont="1" applyFill="1" applyBorder="1" applyAlignment="1">
      <alignment horizontal="center" vertical="center" wrapText="1"/>
    </xf>
    <xf numFmtId="43" fontId="10" fillId="0" borderId="20" xfId="0" applyNumberFormat="1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right" vertical="center"/>
    </xf>
    <xf numFmtId="0" fontId="11" fillId="0" borderId="29" xfId="0" applyFont="1" applyFill="1" applyBorder="1" applyAlignment="1">
      <alignment horizontal="right" vertical="center"/>
    </xf>
    <xf numFmtId="0" fontId="11" fillId="0" borderId="30" xfId="0" applyFont="1" applyFill="1" applyBorder="1" applyAlignment="1">
      <alignment horizontal="right" vertical="center"/>
    </xf>
    <xf numFmtId="4" fontId="11" fillId="0" borderId="22" xfId="0" applyNumberFormat="1" applyFont="1" applyFill="1" applyBorder="1" applyAlignment="1">
      <alignment horizontal="center" vertical="center"/>
    </xf>
    <xf numFmtId="4" fontId="11" fillId="0" borderId="2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 wrapText="1"/>
    </xf>
    <xf numFmtId="43" fontId="11" fillId="0" borderId="10" xfId="0" applyNumberFormat="1" applyFont="1" applyFill="1" applyBorder="1" applyAlignment="1">
      <alignment horizontal="center" vertical="center"/>
    </xf>
    <xf numFmtId="43" fontId="11" fillId="0" borderId="12" xfId="0" applyNumberFormat="1" applyFont="1" applyFill="1" applyBorder="1" applyAlignment="1">
      <alignment horizontal="center" vertical="center"/>
    </xf>
    <xf numFmtId="43" fontId="3" fillId="0" borderId="20" xfId="0" applyNumberFormat="1" applyFont="1" applyFill="1" applyBorder="1" applyAlignment="1">
      <alignment horizontal="center" vertical="center" wrapText="1"/>
    </xf>
    <xf numFmtId="43" fontId="3" fillId="0" borderId="19" xfId="0" applyNumberFormat="1" applyFont="1" applyFill="1" applyBorder="1" applyAlignment="1">
      <alignment horizontal="center" vertical="center" wrapText="1"/>
    </xf>
    <xf numFmtId="43" fontId="11" fillId="0" borderId="14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43" fontId="10" fillId="0" borderId="4" xfId="0" applyNumberFormat="1" applyFont="1" applyFill="1" applyBorder="1" applyAlignment="1">
      <alignment horizontal="center" vertical="center"/>
    </xf>
    <xf numFmtId="43" fontId="10" fillId="0" borderId="5" xfId="0" applyNumberFormat="1" applyFont="1" applyFill="1" applyBorder="1" applyAlignment="1">
      <alignment horizontal="center" vertical="center"/>
    </xf>
    <xf numFmtId="43" fontId="12" fillId="0" borderId="6" xfId="0" applyNumberFormat="1" applyFont="1" applyBorder="1" applyAlignment="1">
      <alignment horizontal="center" vertical="center"/>
    </xf>
    <xf numFmtId="43" fontId="6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43" fontId="13" fillId="0" borderId="6" xfId="0" applyNumberFormat="1" applyFont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4" fontId="12" fillId="2" borderId="6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left" vertical="top" wrapText="1"/>
    </xf>
    <xf numFmtId="4" fontId="6" fillId="0" borderId="16" xfId="0" applyNumberFormat="1" applyFont="1" applyBorder="1" applyAlignment="1">
      <alignment horizontal="center" vertical="center"/>
    </xf>
    <xf numFmtId="4" fontId="6" fillId="0" borderId="26" xfId="0" applyNumberFormat="1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 wrapText="1"/>
    </xf>
    <xf numFmtId="0" fontId="13" fillId="2" borderId="25" xfId="0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left" vertical="center" wrapText="1"/>
    </xf>
    <xf numFmtId="4" fontId="6" fillId="2" borderId="16" xfId="0" applyNumberFormat="1" applyFont="1" applyFill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wrapText="1"/>
    </xf>
    <xf numFmtId="4" fontId="3" fillId="0" borderId="26" xfId="0" applyNumberFormat="1" applyFont="1" applyFill="1" applyBorder="1" applyAlignment="1">
      <alignment horizontal="center" wrapText="1"/>
    </xf>
    <xf numFmtId="4" fontId="11" fillId="0" borderId="16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4" fontId="11" fillId="0" borderId="1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 wrapText="1"/>
    </xf>
    <xf numFmtId="0" fontId="6" fillId="2" borderId="25" xfId="0" applyFont="1" applyFill="1" applyBorder="1" applyAlignment="1">
      <alignment horizontal="right" vertical="center" wrapText="1"/>
    </xf>
    <xf numFmtId="0" fontId="6" fillId="2" borderId="26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center" wrapText="1"/>
    </xf>
    <xf numFmtId="0" fontId="3" fillId="0" borderId="26" xfId="0" applyFont="1" applyFill="1" applyBorder="1" applyAlignment="1">
      <alignment horizontal="center" wrapText="1"/>
    </xf>
    <xf numFmtId="4" fontId="11" fillId="0" borderId="26" xfId="0" applyNumberFormat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</cellXfs>
  <cellStyles count="1">
    <cellStyle name="Įprastas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2"/>
  <sheetViews>
    <sheetView tabSelected="1" zoomScaleNormal="100" workbookViewId="0">
      <selection activeCell="O7" sqref="O7"/>
    </sheetView>
  </sheetViews>
  <sheetFormatPr defaultRowHeight="14.5" x14ac:dyDescent="0.35"/>
  <cols>
    <col min="1" max="1" width="7" customWidth="1"/>
    <col min="2" max="3" width="9.1796875" customWidth="1"/>
    <col min="4" max="4" width="24.453125" customWidth="1"/>
    <col min="5" max="5" width="6.54296875" customWidth="1"/>
    <col min="6" max="6" width="8.81640625" customWidth="1"/>
    <col min="7" max="7" width="8.453125" customWidth="1"/>
    <col min="8" max="8" width="10.54296875" customWidth="1"/>
    <col min="9" max="9" width="7.1796875" customWidth="1"/>
    <col min="10" max="11" width="9.1796875" customWidth="1"/>
    <col min="12" max="12" width="10.1796875" customWidth="1"/>
    <col min="13" max="13" width="21.453125" customWidth="1"/>
    <col min="14" max="14" width="13.81640625" customWidth="1"/>
  </cols>
  <sheetData>
    <row r="1" spans="1:15" ht="15.5" x14ac:dyDescent="0.35">
      <c r="A1" s="1"/>
      <c r="B1" s="1"/>
      <c r="C1" s="1"/>
      <c r="D1" s="1"/>
      <c r="E1" s="1"/>
      <c r="F1" s="1"/>
      <c r="G1" s="1"/>
      <c r="H1" s="1"/>
      <c r="J1" s="7"/>
      <c r="K1" s="7"/>
      <c r="L1" s="7" t="s">
        <v>0</v>
      </c>
      <c r="M1" s="7"/>
    </row>
    <row r="2" spans="1:15" ht="15.5" x14ac:dyDescent="0.35">
      <c r="A2" s="1"/>
      <c r="B2" s="1"/>
      <c r="C2" s="1"/>
      <c r="D2" s="1"/>
      <c r="E2" s="1"/>
      <c r="F2" s="1"/>
      <c r="G2" s="1"/>
      <c r="H2" s="1"/>
      <c r="J2" s="7"/>
      <c r="K2" s="7"/>
      <c r="L2" s="7" t="s">
        <v>1</v>
      </c>
      <c r="M2" s="7"/>
    </row>
    <row r="3" spans="1:15" ht="15.5" x14ac:dyDescent="0.35">
      <c r="A3" s="1"/>
      <c r="B3" s="1"/>
      <c r="C3" s="1"/>
      <c r="D3" s="1"/>
      <c r="E3" s="1"/>
      <c r="F3" s="1"/>
      <c r="G3" s="1"/>
      <c r="H3" s="1"/>
      <c r="J3" s="7"/>
      <c r="K3" s="7"/>
      <c r="L3" s="7" t="s">
        <v>254</v>
      </c>
      <c r="M3" s="7"/>
    </row>
    <row r="4" spans="1:15" ht="15.5" x14ac:dyDescent="0.35">
      <c r="A4" s="1"/>
      <c r="B4" s="1"/>
      <c r="C4" s="1"/>
      <c r="D4" s="1"/>
      <c r="E4" s="1"/>
      <c r="F4" s="1"/>
      <c r="G4" s="1"/>
      <c r="H4" s="1"/>
      <c r="J4" s="7"/>
      <c r="K4" s="7"/>
      <c r="L4" s="7" t="s">
        <v>255</v>
      </c>
      <c r="M4" s="7"/>
    </row>
    <row r="5" spans="1:15" ht="15.5" x14ac:dyDescent="0.35">
      <c r="A5" s="1"/>
      <c r="B5" s="1"/>
      <c r="C5" s="1"/>
      <c r="D5" s="1"/>
      <c r="E5" s="1"/>
      <c r="F5" s="1"/>
      <c r="G5" s="1"/>
      <c r="H5" s="1"/>
      <c r="J5" s="7"/>
      <c r="K5" s="7"/>
      <c r="L5" s="7" t="s">
        <v>287</v>
      </c>
      <c r="M5" s="7"/>
    </row>
    <row r="6" spans="1:15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29.5" customHeight="1" x14ac:dyDescent="0.35">
      <c r="A7" s="180" t="s">
        <v>263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O7" s="3"/>
    </row>
    <row r="8" spans="1:15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5" ht="33.75" customHeight="1" x14ac:dyDescent="0.35">
      <c r="A9" s="181" t="s">
        <v>26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</row>
    <row r="10" spans="1:15" x14ac:dyDescent="0.35">
      <c r="A10" s="185" t="s">
        <v>27</v>
      </c>
      <c r="B10" s="186"/>
      <c r="C10" s="186"/>
      <c r="D10" s="186"/>
      <c r="E10" s="186"/>
      <c r="F10" s="186"/>
      <c r="G10" s="4"/>
      <c r="H10" s="4"/>
      <c r="I10" s="4"/>
      <c r="J10" s="4"/>
      <c r="K10" s="4"/>
      <c r="L10" s="4"/>
      <c r="M10" s="4"/>
    </row>
    <row r="11" spans="1:15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5" ht="15" customHeight="1" x14ac:dyDescent="0.35">
      <c r="A12" s="182" t="s">
        <v>2</v>
      </c>
      <c r="B12" s="183" t="s">
        <v>29</v>
      </c>
      <c r="C12" s="183"/>
      <c r="D12" s="183"/>
      <c r="E12" s="184" t="s">
        <v>28</v>
      </c>
      <c r="F12" s="184"/>
      <c r="G12" s="184" t="s">
        <v>3</v>
      </c>
      <c r="H12" s="184"/>
      <c r="I12" s="184"/>
      <c r="J12" s="184"/>
      <c r="K12" s="184"/>
      <c r="L12" s="184"/>
      <c r="M12" s="184" t="s">
        <v>5</v>
      </c>
      <c r="N12" s="2"/>
    </row>
    <row r="13" spans="1:15" ht="15" customHeight="1" x14ac:dyDescent="0.35">
      <c r="A13" s="182"/>
      <c r="B13" s="183"/>
      <c r="C13" s="183"/>
      <c r="D13" s="183"/>
      <c r="E13" s="184"/>
      <c r="F13" s="184"/>
      <c r="G13" s="182" t="s">
        <v>10</v>
      </c>
      <c r="H13" s="182"/>
      <c r="I13" s="184" t="s">
        <v>30</v>
      </c>
      <c r="J13" s="184"/>
      <c r="K13" s="182" t="s">
        <v>4</v>
      </c>
      <c r="L13" s="182"/>
      <c r="M13" s="184"/>
      <c r="N13" s="2"/>
    </row>
    <row r="14" spans="1:15" ht="25.5" customHeight="1" x14ac:dyDescent="0.35">
      <c r="A14" s="182"/>
      <c r="B14" s="183"/>
      <c r="C14" s="183"/>
      <c r="D14" s="183"/>
      <c r="E14" s="184"/>
      <c r="F14" s="184"/>
      <c r="G14" s="182"/>
      <c r="H14" s="182"/>
      <c r="I14" s="184"/>
      <c r="J14" s="184"/>
      <c r="K14" s="182"/>
      <c r="L14" s="182"/>
      <c r="M14" s="184"/>
      <c r="N14" s="2"/>
    </row>
    <row r="15" spans="1:15" ht="43.5" customHeight="1" x14ac:dyDescent="0.35">
      <c r="A15" s="182"/>
      <c r="B15" s="183"/>
      <c r="C15" s="183"/>
      <c r="D15" s="183"/>
      <c r="E15" s="184"/>
      <c r="F15" s="184"/>
      <c r="G15" s="182"/>
      <c r="H15" s="182"/>
      <c r="I15" s="184"/>
      <c r="J15" s="184"/>
      <c r="K15" s="182"/>
      <c r="L15" s="182"/>
      <c r="M15" s="184"/>
    </row>
    <row r="16" spans="1:15" ht="16.5" customHeight="1" x14ac:dyDescent="0.35">
      <c r="A16" s="15" t="s">
        <v>40</v>
      </c>
      <c r="B16" s="187" t="s">
        <v>38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9"/>
    </row>
    <row r="17" spans="1:13" ht="16.5" customHeight="1" x14ac:dyDescent="0.35">
      <c r="A17" s="15" t="s">
        <v>41</v>
      </c>
      <c r="B17" s="187" t="s">
        <v>39</v>
      </c>
      <c r="C17" s="188"/>
      <c r="D17" s="188"/>
      <c r="E17" s="190"/>
      <c r="F17" s="190"/>
      <c r="G17" s="190"/>
      <c r="H17" s="190"/>
      <c r="I17" s="190"/>
      <c r="J17" s="190"/>
      <c r="K17" s="188"/>
      <c r="L17" s="188"/>
      <c r="M17" s="189"/>
    </row>
    <row r="18" spans="1:13" ht="67.5" customHeight="1" x14ac:dyDescent="0.35">
      <c r="A18" s="12" t="s">
        <v>46</v>
      </c>
      <c r="B18" s="191" t="s">
        <v>31</v>
      </c>
      <c r="C18" s="192"/>
      <c r="D18" s="192"/>
      <c r="E18" s="206" t="s">
        <v>34</v>
      </c>
      <c r="F18" s="206"/>
      <c r="G18" s="130">
        <v>5124000</v>
      </c>
      <c r="H18" s="130"/>
      <c r="I18" s="130">
        <f>ROUND((G18/3),2)</f>
        <v>1708000</v>
      </c>
      <c r="J18" s="130"/>
      <c r="K18" s="195">
        <f>SUM(G18:J18)</f>
        <v>6832000</v>
      </c>
      <c r="L18" s="196"/>
      <c r="M18" s="55" t="s">
        <v>256</v>
      </c>
    </row>
    <row r="19" spans="1:13" ht="28" customHeight="1" x14ac:dyDescent="0.35">
      <c r="A19" s="12" t="s">
        <v>47</v>
      </c>
      <c r="B19" s="193" t="s">
        <v>32</v>
      </c>
      <c r="C19" s="194"/>
      <c r="D19" s="194"/>
      <c r="E19" s="206" t="s">
        <v>35</v>
      </c>
      <c r="F19" s="206"/>
      <c r="G19" s="130">
        <v>4620000</v>
      </c>
      <c r="H19" s="130"/>
      <c r="I19" s="130">
        <f t="shared" ref="I19:I22" si="0">ROUND((G19/3),2)</f>
        <v>1540000</v>
      </c>
      <c r="J19" s="130"/>
      <c r="K19" s="195">
        <f t="shared" ref="K19:K21" si="1">SUM(G19:J19)</f>
        <v>6160000</v>
      </c>
      <c r="L19" s="196"/>
      <c r="M19" s="11" t="s">
        <v>22</v>
      </c>
    </row>
    <row r="20" spans="1:13" ht="28" customHeight="1" x14ac:dyDescent="0.35">
      <c r="A20" s="12" t="s">
        <v>48</v>
      </c>
      <c r="B20" s="128" t="s">
        <v>264</v>
      </c>
      <c r="C20" s="128"/>
      <c r="D20" s="77"/>
      <c r="E20" s="206" t="s">
        <v>36</v>
      </c>
      <c r="F20" s="206"/>
      <c r="G20" s="130">
        <v>2340000</v>
      </c>
      <c r="H20" s="130"/>
      <c r="I20" s="130">
        <f t="shared" si="0"/>
        <v>780000</v>
      </c>
      <c r="J20" s="130"/>
      <c r="K20" s="195">
        <f t="shared" si="1"/>
        <v>3120000</v>
      </c>
      <c r="L20" s="196"/>
      <c r="M20" s="11" t="s">
        <v>22</v>
      </c>
    </row>
    <row r="21" spans="1:13" ht="28" customHeight="1" x14ac:dyDescent="0.35">
      <c r="A21" s="12" t="s">
        <v>49</v>
      </c>
      <c r="B21" s="204" t="s">
        <v>33</v>
      </c>
      <c r="C21" s="205"/>
      <c r="D21" s="205"/>
      <c r="E21" s="207" t="s">
        <v>37</v>
      </c>
      <c r="F21" s="207"/>
      <c r="G21" s="130">
        <v>580000</v>
      </c>
      <c r="H21" s="130"/>
      <c r="I21" s="130">
        <f t="shared" si="0"/>
        <v>193333.33</v>
      </c>
      <c r="J21" s="130"/>
      <c r="K21" s="195">
        <f t="shared" si="1"/>
        <v>773333.33</v>
      </c>
      <c r="L21" s="196"/>
      <c r="M21" s="11" t="s">
        <v>22</v>
      </c>
    </row>
    <row r="22" spans="1:13" ht="16.5" customHeight="1" x14ac:dyDescent="0.35">
      <c r="A22" s="197" t="s">
        <v>265</v>
      </c>
      <c r="B22" s="198"/>
      <c r="C22" s="198"/>
      <c r="D22" s="198"/>
      <c r="E22" s="198"/>
      <c r="F22" s="198"/>
      <c r="G22" s="199">
        <f>SUM(G18:H21)</f>
        <v>12664000</v>
      </c>
      <c r="H22" s="200"/>
      <c r="I22" s="201">
        <f t="shared" si="0"/>
        <v>4221333.33</v>
      </c>
      <c r="J22" s="201"/>
      <c r="K22" s="202">
        <f>SUM(K18:L21)</f>
        <v>16885333.329999998</v>
      </c>
      <c r="L22" s="203"/>
      <c r="M22" s="14"/>
    </row>
    <row r="23" spans="1:13" ht="16.5" customHeight="1" x14ac:dyDescent="0.35">
      <c r="A23" s="16" t="s">
        <v>43</v>
      </c>
      <c r="B23" s="212" t="s">
        <v>42</v>
      </c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</row>
    <row r="24" spans="1:13" ht="16.5" customHeight="1" x14ac:dyDescent="0.35">
      <c r="A24" s="60" t="s">
        <v>234</v>
      </c>
      <c r="B24" s="220" t="s">
        <v>235</v>
      </c>
      <c r="C24" s="221"/>
      <c r="D24" s="222"/>
      <c r="E24" s="223" t="s">
        <v>36</v>
      </c>
      <c r="F24" s="224"/>
      <c r="G24" s="225">
        <v>2220250</v>
      </c>
      <c r="H24" s="226"/>
      <c r="I24" s="223">
        <f>ROUND((G24/3),2)</f>
        <v>740083.33</v>
      </c>
      <c r="J24" s="224"/>
      <c r="K24" s="225">
        <f>G24+I24</f>
        <v>2960333.33</v>
      </c>
      <c r="L24" s="224"/>
      <c r="M24" s="61" t="s">
        <v>22</v>
      </c>
    </row>
    <row r="25" spans="1:13" ht="16.5" customHeight="1" x14ac:dyDescent="0.35">
      <c r="A25" s="60" t="s">
        <v>236</v>
      </c>
      <c r="B25" s="220" t="s">
        <v>237</v>
      </c>
      <c r="C25" s="221"/>
      <c r="D25" s="222"/>
      <c r="E25" s="227" t="s">
        <v>54</v>
      </c>
      <c r="F25" s="224"/>
      <c r="G25" s="225">
        <v>7500000</v>
      </c>
      <c r="H25" s="226"/>
      <c r="I25" s="225">
        <f>ROUND((G25/3),2)</f>
        <v>2500000</v>
      </c>
      <c r="J25" s="226"/>
      <c r="K25" s="225">
        <f>G25+I25</f>
        <v>10000000</v>
      </c>
      <c r="L25" s="224"/>
      <c r="M25" s="61" t="s">
        <v>22</v>
      </c>
    </row>
    <row r="26" spans="1:13" ht="16.5" customHeight="1" x14ac:dyDescent="0.35">
      <c r="A26" s="213" t="s">
        <v>266</v>
      </c>
      <c r="B26" s="214"/>
      <c r="C26" s="214"/>
      <c r="D26" s="214"/>
      <c r="E26" s="214"/>
      <c r="F26" s="215"/>
      <c r="G26" s="216">
        <f>G24+G25</f>
        <v>9720250</v>
      </c>
      <c r="H26" s="217"/>
      <c r="I26" s="218">
        <f>ROUND((G26/3),2)</f>
        <v>3240083.33</v>
      </c>
      <c r="J26" s="219"/>
      <c r="K26" s="218">
        <f>G26+I26</f>
        <v>12960333.33</v>
      </c>
      <c r="L26" s="219"/>
      <c r="M26" s="62"/>
    </row>
    <row r="27" spans="1:13" ht="16.5" customHeight="1" x14ac:dyDescent="0.35">
      <c r="A27" s="16" t="s">
        <v>44</v>
      </c>
      <c r="B27" s="212" t="s">
        <v>50</v>
      </c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</row>
    <row r="28" spans="1:13" ht="16.5" customHeight="1" x14ac:dyDescent="0.35">
      <c r="A28" s="60" t="s">
        <v>238</v>
      </c>
      <c r="B28" s="220" t="s">
        <v>245</v>
      </c>
      <c r="C28" s="221"/>
      <c r="D28" s="222"/>
      <c r="E28" s="223" t="s">
        <v>34</v>
      </c>
      <c r="F28" s="224"/>
      <c r="G28" s="225">
        <v>1750000</v>
      </c>
      <c r="H28" s="226"/>
      <c r="I28" s="225">
        <f>ROUND((G28/3),2)+0.01</f>
        <v>583333.34</v>
      </c>
      <c r="J28" s="226"/>
      <c r="K28" s="225">
        <f>G28+I28</f>
        <v>2333333.34</v>
      </c>
      <c r="L28" s="226"/>
      <c r="M28" s="61" t="s">
        <v>22</v>
      </c>
    </row>
    <row r="29" spans="1:13" ht="16.5" customHeight="1" x14ac:dyDescent="0.35">
      <c r="A29" s="60" t="s">
        <v>239</v>
      </c>
      <c r="B29" s="220" t="s">
        <v>246</v>
      </c>
      <c r="C29" s="221"/>
      <c r="D29" s="222"/>
      <c r="E29" s="223" t="s">
        <v>36</v>
      </c>
      <c r="F29" s="224"/>
      <c r="G29" s="225">
        <v>2001250</v>
      </c>
      <c r="H29" s="226"/>
      <c r="I29" s="225">
        <f>ROUND((G29/3),2)+0.01</f>
        <v>667083.34</v>
      </c>
      <c r="J29" s="226"/>
      <c r="K29" s="225">
        <f t="shared" ref="K29:K34" si="2">G29+I29</f>
        <v>2668333.34</v>
      </c>
      <c r="L29" s="226"/>
      <c r="M29" s="61" t="s">
        <v>22</v>
      </c>
    </row>
    <row r="30" spans="1:13" ht="16.5" customHeight="1" x14ac:dyDescent="0.35">
      <c r="A30" s="60" t="s">
        <v>240</v>
      </c>
      <c r="B30" s="220" t="s">
        <v>247</v>
      </c>
      <c r="C30" s="221"/>
      <c r="D30" s="222"/>
      <c r="E30" s="223" t="s">
        <v>36</v>
      </c>
      <c r="F30" s="224"/>
      <c r="G30" s="225">
        <v>862500</v>
      </c>
      <c r="H30" s="226"/>
      <c r="I30" s="225">
        <f t="shared" ref="I30:I34" si="3">ROUND((G30/3),2)</f>
        <v>287500</v>
      </c>
      <c r="J30" s="226"/>
      <c r="K30" s="225">
        <f t="shared" si="2"/>
        <v>1150000</v>
      </c>
      <c r="L30" s="226"/>
      <c r="M30" s="61" t="s">
        <v>22</v>
      </c>
    </row>
    <row r="31" spans="1:13" ht="71.25" customHeight="1" x14ac:dyDescent="0.35">
      <c r="A31" s="60" t="s">
        <v>241</v>
      </c>
      <c r="B31" s="288" t="s">
        <v>248</v>
      </c>
      <c r="C31" s="289"/>
      <c r="D31" s="290"/>
      <c r="E31" s="223" t="s">
        <v>37</v>
      </c>
      <c r="F31" s="224"/>
      <c r="G31" s="225">
        <v>250000</v>
      </c>
      <c r="H31" s="226"/>
      <c r="I31" s="225">
        <f t="shared" si="3"/>
        <v>83333.33</v>
      </c>
      <c r="J31" s="226"/>
      <c r="K31" s="225">
        <f t="shared" si="2"/>
        <v>333333.33</v>
      </c>
      <c r="L31" s="226"/>
      <c r="M31" s="63" t="s">
        <v>257</v>
      </c>
    </row>
    <row r="32" spans="1:13" ht="28" customHeight="1" x14ac:dyDescent="0.35">
      <c r="A32" s="60" t="s">
        <v>242</v>
      </c>
      <c r="B32" s="291" t="s">
        <v>249</v>
      </c>
      <c r="C32" s="292"/>
      <c r="D32" s="293"/>
      <c r="E32" s="223" t="s">
        <v>34</v>
      </c>
      <c r="F32" s="224"/>
      <c r="G32" s="225">
        <v>375000</v>
      </c>
      <c r="H32" s="226"/>
      <c r="I32" s="225">
        <f t="shared" si="3"/>
        <v>125000</v>
      </c>
      <c r="J32" s="226"/>
      <c r="K32" s="225">
        <f t="shared" si="2"/>
        <v>500000</v>
      </c>
      <c r="L32" s="226"/>
      <c r="M32" s="61" t="s">
        <v>22</v>
      </c>
    </row>
    <row r="33" spans="1:13" ht="16.5" customHeight="1" x14ac:dyDescent="0.35">
      <c r="A33" s="60" t="s">
        <v>243</v>
      </c>
      <c r="B33" s="294" t="s">
        <v>250</v>
      </c>
      <c r="C33" s="295"/>
      <c r="D33" s="296"/>
      <c r="E33" s="223" t="s">
        <v>54</v>
      </c>
      <c r="F33" s="224"/>
      <c r="G33" s="225">
        <v>180000</v>
      </c>
      <c r="H33" s="226"/>
      <c r="I33" s="225">
        <f t="shared" si="3"/>
        <v>60000</v>
      </c>
      <c r="J33" s="226"/>
      <c r="K33" s="225">
        <f t="shared" si="2"/>
        <v>240000</v>
      </c>
      <c r="L33" s="226"/>
      <c r="M33" s="61" t="s">
        <v>22</v>
      </c>
    </row>
    <row r="34" spans="1:13" ht="16.5" customHeight="1" x14ac:dyDescent="0.35">
      <c r="A34" s="60" t="s">
        <v>244</v>
      </c>
      <c r="B34" s="294" t="s">
        <v>251</v>
      </c>
      <c r="C34" s="295"/>
      <c r="D34" s="296"/>
      <c r="E34" s="223" t="s">
        <v>175</v>
      </c>
      <c r="F34" s="224"/>
      <c r="G34" s="225">
        <v>150000</v>
      </c>
      <c r="H34" s="226"/>
      <c r="I34" s="225">
        <f t="shared" si="3"/>
        <v>50000</v>
      </c>
      <c r="J34" s="226"/>
      <c r="K34" s="225">
        <f t="shared" si="2"/>
        <v>200000</v>
      </c>
      <c r="L34" s="226"/>
      <c r="M34" s="61" t="s">
        <v>22</v>
      </c>
    </row>
    <row r="35" spans="1:13" ht="16.5" customHeight="1" x14ac:dyDescent="0.35">
      <c r="A35" s="213" t="s">
        <v>267</v>
      </c>
      <c r="B35" s="214"/>
      <c r="C35" s="214"/>
      <c r="D35" s="214"/>
      <c r="E35" s="214"/>
      <c r="F35" s="215"/>
      <c r="G35" s="216">
        <f>G28+G29+G30+G31+G32+G33+G34</f>
        <v>5568750</v>
      </c>
      <c r="H35" s="217"/>
      <c r="I35" s="216">
        <f t="shared" ref="I35" si="4">I28+I29+I30+I31+I32+I33+I34</f>
        <v>1856250.01</v>
      </c>
      <c r="J35" s="217"/>
      <c r="K35" s="216">
        <f t="shared" ref="K35" si="5">K28+K29+K30+K31+K32+K33+K34</f>
        <v>7425000.0099999998</v>
      </c>
      <c r="L35" s="217"/>
      <c r="M35" s="64"/>
    </row>
    <row r="36" spans="1:13" ht="16.5" customHeight="1" x14ac:dyDescent="0.35">
      <c r="A36" s="16" t="s">
        <v>45</v>
      </c>
      <c r="B36" s="212" t="s">
        <v>51</v>
      </c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</row>
    <row r="37" spans="1:13" ht="16.5" customHeight="1" x14ac:dyDescent="0.35">
      <c r="A37" s="17" t="s">
        <v>52</v>
      </c>
      <c r="B37" s="208" t="s">
        <v>53</v>
      </c>
      <c r="C37" s="208"/>
      <c r="D37" s="208"/>
      <c r="E37" s="209" t="s">
        <v>54</v>
      </c>
      <c r="F37" s="209"/>
      <c r="G37" s="210">
        <v>3133431</v>
      </c>
      <c r="H37" s="210"/>
      <c r="I37" s="211">
        <f>ROUND((G37/3),2)</f>
        <v>1044477</v>
      </c>
      <c r="J37" s="211"/>
      <c r="K37" s="211">
        <f>SUM(G37:J37)</f>
        <v>4177908</v>
      </c>
      <c r="L37" s="211"/>
      <c r="M37" s="18" t="s">
        <v>22</v>
      </c>
    </row>
    <row r="38" spans="1:13" ht="16.5" customHeight="1" x14ac:dyDescent="0.35">
      <c r="A38" s="237" t="s">
        <v>268</v>
      </c>
      <c r="B38" s="238"/>
      <c r="C38" s="238"/>
      <c r="D38" s="238"/>
      <c r="E38" s="238"/>
      <c r="F38" s="239"/>
      <c r="G38" s="199">
        <f>SUM(G37)</f>
        <v>3133431</v>
      </c>
      <c r="H38" s="240"/>
      <c r="I38" s="202">
        <f>SUM(I37)</f>
        <v>1044477</v>
      </c>
      <c r="J38" s="241"/>
      <c r="K38" s="202">
        <f>SUM(K37)</f>
        <v>4177908</v>
      </c>
      <c r="L38" s="241"/>
      <c r="M38" s="14"/>
    </row>
    <row r="39" spans="1:13" ht="16.5" customHeight="1" x14ac:dyDescent="0.35">
      <c r="A39" s="16" t="s">
        <v>55</v>
      </c>
      <c r="B39" s="212" t="s">
        <v>56</v>
      </c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</row>
    <row r="40" spans="1:13" ht="28" customHeight="1" x14ac:dyDescent="0.35">
      <c r="A40" s="20" t="s">
        <v>57</v>
      </c>
      <c r="B40" s="228" t="s">
        <v>59</v>
      </c>
      <c r="C40" s="228"/>
      <c r="D40" s="228"/>
      <c r="E40" s="229" t="s">
        <v>61</v>
      </c>
      <c r="F40" s="230"/>
      <c r="G40" s="231">
        <v>1137500</v>
      </c>
      <c r="H40" s="232"/>
      <c r="I40" s="233">
        <f>ROUND((G40/3),2)</f>
        <v>379166.67</v>
      </c>
      <c r="J40" s="234"/>
      <c r="K40" s="235">
        <f>SUM(G40:J40)</f>
        <v>1516666.67</v>
      </c>
      <c r="L40" s="236"/>
      <c r="M40" s="19" t="s">
        <v>22</v>
      </c>
    </row>
    <row r="41" spans="1:13" ht="28" customHeight="1" x14ac:dyDescent="0.35">
      <c r="A41" s="20" t="s">
        <v>58</v>
      </c>
      <c r="B41" s="228" t="s">
        <v>60</v>
      </c>
      <c r="C41" s="228"/>
      <c r="D41" s="228"/>
      <c r="E41" s="229" t="s">
        <v>62</v>
      </c>
      <c r="F41" s="230"/>
      <c r="G41" s="250">
        <v>257500</v>
      </c>
      <c r="H41" s="251"/>
      <c r="I41" s="233">
        <f t="shared" ref="I41:I42" si="6">ROUND((G41/3),2)</f>
        <v>85833.33</v>
      </c>
      <c r="J41" s="234"/>
      <c r="K41" s="235">
        <f>SUM(G41:J41)</f>
        <v>343333.33</v>
      </c>
      <c r="L41" s="236"/>
      <c r="M41" s="19" t="s">
        <v>22</v>
      </c>
    </row>
    <row r="42" spans="1:13" ht="16.5" customHeight="1" x14ac:dyDescent="0.35">
      <c r="A42" s="242" t="s">
        <v>269</v>
      </c>
      <c r="B42" s="243"/>
      <c r="C42" s="243"/>
      <c r="D42" s="243"/>
      <c r="E42" s="243"/>
      <c r="F42" s="243"/>
      <c r="G42" s="244">
        <f>SUM(G40:H41)</f>
        <v>1395000</v>
      </c>
      <c r="H42" s="245"/>
      <c r="I42" s="246">
        <f t="shared" si="6"/>
        <v>465000</v>
      </c>
      <c r="J42" s="247"/>
      <c r="K42" s="248">
        <f>SUM(K40:L41)</f>
        <v>1860000</v>
      </c>
      <c r="L42" s="245"/>
      <c r="M42" s="22"/>
    </row>
    <row r="43" spans="1:13" ht="16.5" customHeight="1" x14ac:dyDescent="0.35">
      <c r="A43" s="21" t="s">
        <v>64</v>
      </c>
      <c r="B43" s="249" t="s">
        <v>63</v>
      </c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</row>
    <row r="44" spans="1:13" ht="83.5" customHeight="1" x14ac:dyDescent="0.35">
      <c r="A44" s="23" t="s">
        <v>65</v>
      </c>
      <c r="B44" s="254" t="s">
        <v>66</v>
      </c>
      <c r="C44" s="254"/>
      <c r="D44" s="254"/>
      <c r="E44" s="159" t="s">
        <v>36</v>
      </c>
      <c r="F44" s="160"/>
      <c r="G44" s="130">
        <v>1725000</v>
      </c>
      <c r="H44" s="130"/>
      <c r="I44" s="255">
        <f>ROUND((G44/3),2)</f>
        <v>575000</v>
      </c>
      <c r="J44" s="255"/>
      <c r="K44" s="255">
        <f>SUM(G44:J44)</f>
        <v>2300000</v>
      </c>
      <c r="L44" s="255"/>
      <c r="M44" s="24" t="s">
        <v>22</v>
      </c>
    </row>
    <row r="45" spans="1:13" ht="16.5" customHeight="1" x14ac:dyDescent="0.35">
      <c r="A45" s="242" t="s">
        <v>270</v>
      </c>
      <c r="B45" s="242"/>
      <c r="C45" s="242"/>
      <c r="D45" s="242"/>
      <c r="E45" s="242"/>
      <c r="F45" s="242"/>
      <c r="G45" s="252">
        <f>SUM(G44)</f>
        <v>1725000</v>
      </c>
      <c r="H45" s="252"/>
      <c r="I45" s="253">
        <f>ROUND((G45/3),2)</f>
        <v>575000</v>
      </c>
      <c r="J45" s="253"/>
      <c r="K45" s="252">
        <f t="shared" ref="K45" si="7">SUM(K44)</f>
        <v>2300000</v>
      </c>
      <c r="L45" s="252"/>
      <c r="M45" s="21"/>
    </row>
    <row r="46" spans="1:13" ht="16.5" customHeight="1" x14ac:dyDescent="0.35">
      <c r="A46" s="21" t="s">
        <v>67</v>
      </c>
      <c r="B46" s="249" t="s">
        <v>68</v>
      </c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</row>
    <row r="47" spans="1:13" ht="28.5" customHeight="1" x14ac:dyDescent="0.35">
      <c r="A47" s="23" t="s">
        <v>69</v>
      </c>
      <c r="B47" s="258" t="s">
        <v>71</v>
      </c>
      <c r="C47" s="258"/>
      <c r="D47" s="258"/>
      <c r="E47" s="129" t="s">
        <v>34</v>
      </c>
      <c r="F47" s="129"/>
      <c r="G47" s="256">
        <v>384000</v>
      </c>
      <c r="H47" s="256"/>
      <c r="I47" s="256">
        <f>ROUND((G47/3),2)</f>
        <v>128000</v>
      </c>
      <c r="J47" s="256"/>
      <c r="K47" s="255">
        <f>SUM(G47:J47)</f>
        <v>512000</v>
      </c>
      <c r="L47" s="255"/>
      <c r="M47" s="24" t="s">
        <v>22</v>
      </c>
    </row>
    <row r="48" spans="1:13" ht="28" customHeight="1" x14ac:dyDescent="0.35">
      <c r="A48" s="23" t="s">
        <v>70</v>
      </c>
      <c r="B48" s="258" t="s">
        <v>72</v>
      </c>
      <c r="C48" s="258"/>
      <c r="D48" s="258"/>
      <c r="E48" s="129" t="s">
        <v>73</v>
      </c>
      <c r="F48" s="129"/>
      <c r="G48" s="256">
        <v>384000</v>
      </c>
      <c r="H48" s="256"/>
      <c r="I48" s="256">
        <f t="shared" ref="I48:I49" si="8">ROUND((G48/3),2)</f>
        <v>128000</v>
      </c>
      <c r="J48" s="256"/>
      <c r="K48" s="255">
        <f>SUM(G48:J48)</f>
        <v>512000</v>
      </c>
      <c r="L48" s="255"/>
      <c r="M48" s="24" t="s">
        <v>22</v>
      </c>
    </row>
    <row r="49" spans="1:13" ht="16.5" customHeight="1" x14ac:dyDescent="0.35">
      <c r="A49" s="242" t="s">
        <v>271</v>
      </c>
      <c r="B49" s="242"/>
      <c r="C49" s="242"/>
      <c r="D49" s="242"/>
      <c r="E49" s="242"/>
      <c r="F49" s="242"/>
      <c r="G49" s="252">
        <f>SUM(G47:H48)</f>
        <v>768000</v>
      </c>
      <c r="H49" s="252"/>
      <c r="I49" s="257">
        <f t="shared" si="8"/>
        <v>256000</v>
      </c>
      <c r="J49" s="257"/>
      <c r="K49" s="252">
        <f t="shared" ref="K49" si="9">SUM(K47:L48)</f>
        <v>1024000</v>
      </c>
      <c r="L49" s="252"/>
      <c r="M49" s="21"/>
    </row>
    <row r="50" spans="1:13" ht="16.5" customHeight="1" x14ac:dyDescent="0.35">
      <c r="A50" s="21" t="s">
        <v>74</v>
      </c>
      <c r="B50" s="249" t="s">
        <v>75</v>
      </c>
      <c r="C50" s="249"/>
      <c r="D50" s="249"/>
      <c r="E50" s="249"/>
      <c r="F50" s="249"/>
      <c r="G50" s="249"/>
      <c r="H50" s="249"/>
      <c r="I50" s="249"/>
      <c r="J50" s="249"/>
      <c r="K50" s="249"/>
      <c r="L50" s="249"/>
      <c r="M50" s="249"/>
    </row>
    <row r="51" spans="1:13" ht="57.65" customHeight="1" x14ac:dyDescent="0.35">
      <c r="A51" s="20" t="s">
        <v>76</v>
      </c>
      <c r="B51" s="128" t="s">
        <v>85</v>
      </c>
      <c r="C51" s="128"/>
      <c r="D51" s="128"/>
      <c r="E51" s="259" t="s">
        <v>94</v>
      </c>
      <c r="F51" s="259"/>
      <c r="G51" s="130">
        <v>900000</v>
      </c>
      <c r="H51" s="130"/>
      <c r="I51" s="255">
        <f>ROUND((G51/3),2)</f>
        <v>300000</v>
      </c>
      <c r="J51" s="255"/>
      <c r="K51" s="255">
        <f>SUM(G51:J51)</f>
        <v>1200000</v>
      </c>
      <c r="L51" s="255"/>
      <c r="M51" s="44" t="s">
        <v>24</v>
      </c>
    </row>
    <row r="52" spans="1:13" ht="16.5" customHeight="1" x14ac:dyDescent="0.35">
      <c r="A52" s="20" t="s">
        <v>77</v>
      </c>
      <c r="B52" s="128" t="s">
        <v>86</v>
      </c>
      <c r="C52" s="128"/>
      <c r="D52" s="128"/>
      <c r="E52" s="259" t="s">
        <v>95</v>
      </c>
      <c r="F52" s="259"/>
      <c r="G52" s="130">
        <v>394000</v>
      </c>
      <c r="H52" s="130"/>
      <c r="I52" s="255">
        <f t="shared" ref="I52:I59" si="10">ROUND((G52/3),2)</f>
        <v>131333.32999999999</v>
      </c>
      <c r="J52" s="255"/>
      <c r="K52" s="255">
        <f t="shared" ref="K52:K59" si="11">SUM(G52:J52)</f>
        <v>525333.32999999996</v>
      </c>
      <c r="L52" s="255"/>
      <c r="M52" s="13" t="s">
        <v>24</v>
      </c>
    </row>
    <row r="53" spans="1:13" ht="16.5" customHeight="1" x14ac:dyDescent="0.35">
      <c r="A53" s="20" t="s">
        <v>78</v>
      </c>
      <c r="B53" s="128" t="s">
        <v>87</v>
      </c>
      <c r="C53" s="128"/>
      <c r="D53" s="128"/>
      <c r="E53" s="259" t="s">
        <v>96</v>
      </c>
      <c r="F53" s="259"/>
      <c r="G53" s="130">
        <v>500000</v>
      </c>
      <c r="H53" s="130"/>
      <c r="I53" s="255">
        <f t="shared" si="10"/>
        <v>166666.67000000001</v>
      </c>
      <c r="J53" s="255"/>
      <c r="K53" s="255">
        <f t="shared" si="11"/>
        <v>666666.67000000004</v>
      </c>
      <c r="L53" s="255"/>
      <c r="M53" s="13" t="s">
        <v>24</v>
      </c>
    </row>
    <row r="54" spans="1:13" ht="16.5" customHeight="1" x14ac:dyDescent="0.35">
      <c r="A54" s="20" t="s">
        <v>79</v>
      </c>
      <c r="B54" s="128" t="s">
        <v>88</v>
      </c>
      <c r="C54" s="128"/>
      <c r="D54" s="128"/>
      <c r="E54" s="259" t="s">
        <v>95</v>
      </c>
      <c r="F54" s="259"/>
      <c r="G54" s="130">
        <v>100000</v>
      </c>
      <c r="H54" s="130"/>
      <c r="I54" s="255">
        <f t="shared" si="10"/>
        <v>33333.33</v>
      </c>
      <c r="J54" s="255"/>
      <c r="K54" s="255">
        <f t="shared" si="11"/>
        <v>133333.33000000002</v>
      </c>
      <c r="L54" s="255"/>
      <c r="M54" s="13" t="s">
        <v>24</v>
      </c>
    </row>
    <row r="55" spans="1:13" ht="40.5" customHeight="1" x14ac:dyDescent="0.35">
      <c r="A55" s="26" t="s">
        <v>80</v>
      </c>
      <c r="B55" s="258" t="s">
        <v>89</v>
      </c>
      <c r="C55" s="258"/>
      <c r="D55" s="258"/>
      <c r="E55" s="129" t="s">
        <v>36</v>
      </c>
      <c r="F55" s="129"/>
      <c r="G55" s="256">
        <v>200000</v>
      </c>
      <c r="H55" s="256"/>
      <c r="I55" s="255">
        <f>ROUND((G55/3),2)</f>
        <v>66666.67</v>
      </c>
      <c r="J55" s="255"/>
      <c r="K55" s="255">
        <f t="shared" si="11"/>
        <v>266666.67</v>
      </c>
      <c r="L55" s="255"/>
      <c r="M55" s="25" t="s">
        <v>22</v>
      </c>
    </row>
    <row r="56" spans="1:13" ht="40.5" customHeight="1" x14ac:dyDescent="0.35">
      <c r="A56" s="27" t="s">
        <v>81</v>
      </c>
      <c r="B56" s="258" t="s">
        <v>90</v>
      </c>
      <c r="C56" s="258"/>
      <c r="D56" s="258"/>
      <c r="E56" s="129" t="s">
        <v>97</v>
      </c>
      <c r="F56" s="129"/>
      <c r="G56" s="256">
        <v>200000</v>
      </c>
      <c r="H56" s="256"/>
      <c r="I56" s="255">
        <f>ROUND((G56/3),2)-0.01</f>
        <v>66666.66</v>
      </c>
      <c r="J56" s="255"/>
      <c r="K56" s="255">
        <f t="shared" si="11"/>
        <v>266666.66000000003</v>
      </c>
      <c r="L56" s="255"/>
      <c r="M56" s="25" t="s">
        <v>22</v>
      </c>
    </row>
    <row r="57" spans="1:13" ht="28" customHeight="1" x14ac:dyDescent="0.35">
      <c r="A57" s="20" t="s">
        <v>82</v>
      </c>
      <c r="B57" s="258" t="s">
        <v>91</v>
      </c>
      <c r="C57" s="258"/>
      <c r="D57" s="258"/>
      <c r="E57" s="259" t="s">
        <v>61</v>
      </c>
      <c r="F57" s="259"/>
      <c r="G57" s="130">
        <v>156000</v>
      </c>
      <c r="H57" s="130"/>
      <c r="I57" s="255">
        <f t="shared" si="10"/>
        <v>52000</v>
      </c>
      <c r="J57" s="255"/>
      <c r="K57" s="255">
        <f t="shared" si="11"/>
        <v>208000</v>
      </c>
      <c r="L57" s="255"/>
      <c r="M57" s="13" t="s">
        <v>24</v>
      </c>
    </row>
    <row r="58" spans="1:13" ht="40.5" customHeight="1" x14ac:dyDescent="0.35">
      <c r="A58" s="20" t="s">
        <v>83</v>
      </c>
      <c r="B58" s="258" t="s">
        <v>92</v>
      </c>
      <c r="C58" s="258"/>
      <c r="D58" s="258"/>
      <c r="E58" s="129" t="s">
        <v>174</v>
      </c>
      <c r="F58" s="260"/>
      <c r="G58" s="130">
        <v>330000</v>
      </c>
      <c r="H58" s="130"/>
      <c r="I58" s="255">
        <f t="shared" si="10"/>
        <v>110000</v>
      </c>
      <c r="J58" s="255"/>
      <c r="K58" s="255">
        <f t="shared" si="11"/>
        <v>440000</v>
      </c>
      <c r="L58" s="255"/>
      <c r="M58" s="13" t="s">
        <v>24</v>
      </c>
    </row>
    <row r="59" spans="1:13" ht="40.5" customHeight="1" x14ac:dyDescent="0.35">
      <c r="A59" s="20" t="s">
        <v>84</v>
      </c>
      <c r="B59" s="258" t="s">
        <v>93</v>
      </c>
      <c r="C59" s="258"/>
      <c r="D59" s="258"/>
      <c r="E59" s="259" t="s">
        <v>98</v>
      </c>
      <c r="F59" s="259"/>
      <c r="G59" s="130">
        <v>240000</v>
      </c>
      <c r="H59" s="130"/>
      <c r="I59" s="255">
        <f t="shared" si="10"/>
        <v>80000</v>
      </c>
      <c r="J59" s="255"/>
      <c r="K59" s="255">
        <f t="shared" si="11"/>
        <v>320000</v>
      </c>
      <c r="L59" s="255"/>
      <c r="M59" s="13" t="s">
        <v>24</v>
      </c>
    </row>
    <row r="60" spans="1:13" ht="16.5" customHeight="1" x14ac:dyDescent="0.35">
      <c r="A60" s="242" t="s">
        <v>272</v>
      </c>
      <c r="B60" s="242"/>
      <c r="C60" s="242"/>
      <c r="D60" s="242"/>
      <c r="E60" s="242"/>
      <c r="F60" s="242"/>
      <c r="G60" s="147">
        <f>SUM(G51:H59)</f>
        <v>3020000</v>
      </c>
      <c r="H60" s="147"/>
      <c r="I60" s="253">
        <f>ROUND((G60/3),2)-0.01</f>
        <v>1006666.66</v>
      </c>
      <c r="J60" s="253"/>
      <c r="K60" s="147">
        <f>SUM(K51:L59)</f>
        <v>4026666.66</v>
      </c>
      <c r="L60" s="147"/>
      <c r="M60" s="13"/>
    </row>
    <row r="61" spans="1:13" ht="16.5" customHeight="1" x14ac:dyDescent="0.35">
      <c r="A61" s="21" t="s">
        <v>99</v>
      </c>
      <c r="B61" s="74" t="s">
        <v>100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6"/>
    </row>
    <row r="62" spans="1:13" ht="28" customHeight="1" x14ac:dyDescent="0.35">
      <c r="A62" s="26" t="s">
        <v>103</v>
      </c>
      <c r="B62" s="264" t="s">
        <v>101</v>
      </c>
      <c r="C62" s="264"/>
      <c r="D62" s="264"/>
      <c r="E62" s="129" t="s">
        <v>61</v>
      </c>
      <c r="F62" s="129"/>
      <c r="G62" s="256">
        <v>1650000</v>
      </c>
      <c r="H62" s="256"/>
      <c r="I62" s="255">
        <f>ROUND((G62/3),2)</f>
        <v>550000</v>
      </c>
      <c r="J62" s="255"/>
      <c r="K62" s="255">
        <f>SUM(G62:J62)</f>
        <v>2200000</v>
      </c>
      <c r="L62" s="255"/>
      <c r="M62" s="24" t="s">
        <v>24</v>
      </c>
    </row>
    <row r="63" spans="1:13" ht="28" customHeight="1" x14ac:dyDescent="0.35">
      <c r="A63" s="26" t="s">
        <v>104</v>
      </c>
      <c r="B63" s="264" t="s">
        <v>102</v>
      </c>
      <c r="C63" s="264"/>
      <c r="D63" s="264"/>
      <c r="E63" s="129" t="s">
        <v>62</v>
      </c>
      <c r="F63" s="129"/>
      <c r="G63" s="256">
        <v>450000</v>
      </c>
      <c r="H63" s="256"/>
      <c r="I63" s="255">
        <f t="shared" ref="I63:I65" si="12">ROUND((G63/3),2)</f>
        <v>150000</v>
      </c>
      <c r="J63" s="255"/>
      <c r="K63" s="255">
        <f>SUM(G63:J63)</f>
        <v>600000</v>
      </c>
      <c r="L63" s="255"/>
      <c r="M63" s="24" t="s">
        <v>24</v>
      </c>
    </row>
    <row r="64" spans="1:13" ht="16.5" customHeight="1" x14ac:dyDescent="0.35">
      <c r="A64" s="263" t="s">
        <v>273</v>
      </c>
      <c r="B64" s="263"/>
      <c r="C64" s="263"/>
      <c r="D64" s="263"/>
      <c r="E64" s="263"/>
      <c r="F64" s="263"/>
      <c r="G64" s="262">
        <f>SUM(G62:H63)</f>
        <v>2100000</v>
      </c>
      <c r="H64" s="262"/>
      <c r="I64" s="255">
        <f t="shared" si="12"/>
        <v>700000</v>
      </c>
      <c r="J64" s="255"/>
      <c r="K64" s="262">
        <f t="shared" ref="K64" si="13">SUM(K62:L63)</f>
        <v>2800000</v>
      </c>
      <c r="L64" s="262"/>
      <c r="M64" s="24"/>
    </row>
    <row r="65" spans="1:13" ht="16.5" customHeight="1" x14ac:dyDescent="0.35">
      <c r="A65" s="261" t="s">
        <v>105</v>
      </c>
      <c r="B65" s="261"/>
      <c r="C65" s="261"/>
      <c r="D65" s="261"/>
      <c r="E65" s="261"/>
      <c r="F65" s="261"/>
      <c r="G65" s="262">
        <f>SUM(G22,G26,G35,G38,G42,G45,G49,G60,G64)</f>
        <v>40094431</v>
      </c>
      <c r="H65" s="262"/>
      <c r="I65" s="253">
        <f t="shared" si="12"/>
        <v>13364810.33</v>
      </c>
      <c r="J65" s="253"/>
      <c r="K65" s="262">
        <f t="shared" ref="K65" si="14">SUM(K22,K26,K35,K38,K42,K45,K49,K60,K64)</f>
        <v>53459241.329999998</v>
      </c>
      <c r="L65" s="262"/>
      <c r="M65" s="24"/>
    </row>
    <row r="66" spans="1:13" ht="16.5" customHeight="1" x14ac:dyDescent="0.35">
      <c r="A66" s="28" t="s">
        <v>106</v>
      </c>
      <c r="B66" s="156" t="s">
        <v>107</v>
      </c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8"/>
    </row>
    <row r="67" spans="1:13" ht="16.5" customHeight="1" x14ac:dyDescent="0.35">
      <c r="A67" s="29" t="s">
        <v>120</v>
      </c>
      <c r="B67" s="77" t="s">
        <v>108</v>
      </c>
      <c r="C67" s="78"/>
      <c r="D67" s="79"/>
      <c r="E67" s="159" t="s">
        <v>114</v>
      </c>
      <c r="F67" s="160"/>
      <c r="G67" s="89">
        <v>36014173</v>
      </c>
      <c r="H67" s="90"/>
      <c r="I67" s="131">
        <f>ROUND((G67/9),2)</f>
        <v>4001574.78</v>
      </c>
      <c r="J67" s="132"/>
      <c r="K67" s="133">
        <f>SUM(G67:J67)</f>
        <v>40015747.780000001</v>
      </c>
      <c r="L67" s="145"/>
      <c r="M67" s="30" t="s">
        <v>22</v>
      </c>
    </row>
    <row r="68" spans="1:13" ht="30" customHeight="1" x14ac:dyDescent="0.35">
      <c r="A68" s="29" t="s">
        <v>121</v>
      </c>
      <c r="B68" s="77" t="s">
        <v>109</v>
      </c>
      <c r="C68" s="78"/>
      <c r="D68" s="79"/>
      <c r="E68" s="159" t="s">
        <v>54</v>
      </c>
      <c r="F68" s="160"/>
      <c r="G68" s="89">
        <v>3339000</v>
      </c>
      <c r="H68" s="90"/>
      <c r="I68" s="131">
        <f t="shared" ref="I68:I73" si="15">ROUND((G68/9),2)</f>
        <v>371000</v>
      </c>
      <c r="J68" s="132"/>
      <c r="K68" s="133">
        <f t="shared" ref="K68:K72" si="16">SUM(G68:J68)</f>
        <v>3710000</v>
      </c>
      <c r="L68" s="145"/>
      <c r="M68" s="30" t="s">
        <v>22</v>
      </c>
    </row>
    <row r="69" spans="1:13" ht="16.5" customHeight="1" x14ac:dyDescent="0.35">
      <c r="A69" s="29" t="s">
        <v>122</v>
      </c>
      <c r="B69" s="77" t="s">
        <v>110</v>
      </c>
      <c r="C69" s="78"/>
      <c r="D69" s="79"/>
      <c r="E69" s="159" t="s">
        <v>34</v>
      </c>
      <c r="F69" s="160"/>
      <c r="G69" s="89">
        <v>4842000</v>
      </c>
      <c r="H69" s="90"/>
      <c r="I69" s="131">
        <f t="shared" si="15"/>
        <v>538000</v>
      </c>
      <c r="J69" s="132"/>
      <c r="K69" s="133">
        <f t="shared" si="16"/>
        <v>5380000</v>
      </c>
      <c r="L69" s="145"/>
      <c r="M69" s="30" t="s">
        <v>22</v>
      </c>
    </row>
    <row r="70" spans="1:13" ht="17.5" customHeight="1" x14ac:dyDescent="0.35">
      <c r="A70" s="29" t="s">
        <v>123</v>
      </c>
      <c r="B70" s="77" t="s">
        <v>111</v>
      </c>
      <c r="C70" s="78"/>
      <c r="D70" s="79"/>
      <c r="E70" s="159" t="s">
        <v>34</v>
      </c>
      <c r="F70" s="160"/>
      <c r="G70" s="89">
        <v>4046619.45</v>
      </c>
      <c r="H70" s="90"/>
      <c r="I70" s="131">
        <f t="shared" si="15"/>
        <v>449624.38</v>
      </c>
      <c r="J70" s="132"/>
      <c r="K70" s="133">
        <f t="shared" si="16"/>
        <v>4496243.83</v>
      </c>
      <c r="L70" s="145"/>
      <c r="M70" s="30" t="s">
        <v>22</v>
      </c>
    </row>
    <row r="71" spans="1:13" ht="29.15" customHeight="1" x14ac:dyDescent="0.35">
      <c r="A71" s="29" t="s">
        <v>124</v>
      </c>
      <c r="B71" s="77" t="s">
        <v>112</v>
      </c>
      <c r="C71" s="78"/>
      <c r="D71" s="79"/>
      <c r="E71" s="159" t="s">
        <v>34</v>
      </c>
      <c r="F71" s="160"/>
      <c r="G71" s="89">
        <v>2970000</v>
      </c>
      <c r="H71" s="90"/>
      <c r="I71" s="131">
        <f t="shared" si="15"/>
        <v>330000</v>
      </c>
      <c r="J71" s="132"/>
      <c r="K71" s="133">
        <f t="shared" si="16"/>
        <v>3300000</v>
      </c>
      <c r="L71" s="145"/>
      <c r="M71" s="30" t="s">
        <v>22</v>
      </c>
    </row>
    <row r="72" spans="1:13" ht="16.5" customHeight="1" x14ac:dyDescent="0.35">
      <c r="A72" s="29" t="s">
        <v>125</v>
      </c>
      <c r="B72" s="77" t="s">
        <v>113</v>
      </c>
      <c r="C72" s="78"/>
      <c r="D72" s="79"/>
      <c r="E72" s="159" t="s">
        <v>54</v>
      </c>
      <c r="F72" s="160"/>
      <c r="G72" s="89">
        <v>675000</v>
      </c>
      <c r="H72" s="90"/>
      <c r="I72" s="131">
        <f t="shared" si="15"/>
        <v>75000</v>
      </c>
      <c r="J72" s="132"/>
      <c r="K72" s="133">
        <f t="shared" si="16"/>
        <v>750000</v>
      </c>
      <c r="L72" s="145"/>
      <c r="M72" s="30" t="s">
        <v>22</v>
      </c>
    </row>
    <row r="73" spans="1:13" ht="16.5" customHeight="1" x14ac:dyDescent="0.35">
      <c r="A73" s="146" t="s">
        <v>274</v>
      </c>
      <c r="B73" s="146"/>
      <c r="C73" s="146"/>
      <c r="D73" s="146"/>
      <c r="E73" s="146"/>
      <c r="F73" s="146"/>
      <c r="G73" s="147">
        <f>SUM(G67:H72)</f>
        <v>51886792.450000003</v>
      </c>
      <c r="H73" s="147"/>
      <c r="I73" s="141">
        <f t="shared" si="15"/>
        <v>5765199.1600000001</v>
      </c>
      <c r="J73" s="142"/>
      <c r="K73" s="147">
        <f t="shared" ref="K73" si="17">SUM(K67:L72)</f>
        <v>57651991.609999999</v>
      </c>
      <c r="L73" s="147"/>
      <c r="M73" s="30"/>
    </row>
    <row r="74" spans="1:13" ht="16.5" customHeight="1" x14ac:dyDescent="0.35">
      <c r="A74" s="31" t="s">
        <v>232</v>
      </c>
      <c r="B74" s="127" t="s">
        <v>115</v>
      </c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</row>
    <row r="75" spans="1:13" ht="61.5" customHeight="1" x14ac:dyDescent="0.35">
      <c r="A75" s="29" t="s">
        <v>126</v>
      </c>
      <c r="B75" s="128" t="s">
        <v>116</v>
      </c>
      <c r="C75" s="128"/>
      <c r="D75" s="128"/>
      <c r="E75" s="129" t="s">
        <v>252</v>
      </c>
      <c r="F75" s="129"/>
      <c r="G75" s="130">
        <v>982129.25</v>
      </c>
      <c r="H75" s="130"/>
      <c r="I75" s="131">
        <f>ROUND((G75/9),2)</f>
        <v>109125.47</v>
      </c>
      <c r="J75" s="132"/>
      <c r="K75" s="133">
        <f>SUM(G75:J75)</f>
        <v>1091254.72</v>
      </c>
      <c r="L75" s="134"/>
      <c r="M75" s="56" t="s">
        <v>258</v>
      </c>
    </row>
    <row r="76" spans="1:13" ht="16.5" customHeight="1" x14ac:dyDescent="0.35">
      <c r="A76" s="135" t="s">
        <v>275</v>
      </c>
      <c r="B76" s="136"/>
      <c r="C76" s="136"/>
      <c r="D76" s="136"/>
      <c r="E76" s="136"/>
      <c r="F76" s="137"/>
      <c r="G76" s="72">
        <f>SUM(G75)</f>
        <v>982129.25</v>
      </c>
      <c r="H76" s="73"/>
      <c r="I76" s="141">
        <f>ROUND((G76/9),2)</f>
        <v>109125.47</v>
      </c>
      <c r="J76" s="142"/>
      <c r="K76" s="72">
        <f t="shared" ref="K76" si="18">SUM(K75)</f>
        <v>1091254.72</v>
      </c>
      <c r="L76" s="73"/>
      <c r="M76" s="30"/>
    </row>
    <row r="77" spans="1:13" ht="26.15" customHeight="1" x14ac:dyDescent="0.35">
      <c r="A77" s="69" t="s">
        <v>118</v>
      </c>
      <c r="B77" s="70"/>
      <c r="C77" s="70"/>
      <c r="D77" s="70"/>
      <c r="E77" s="70"/>
      <c r="F77" s="71"/>
      <c r="G77" s="72">
        <f>SUM(G22,G26,G35,G38,G42,G45,G49,G60,G64,G73,G76)</f>
        <v>92963352.700000003</v>
      </c>
      <c r="H77" s="73"/>
      <c r="I77" s="72">
        <f t="shared" ref="I77" si="19">SUM(I22,I26,I35,I38,I42,I45,I49,I60,I64,I73,I76)</f>
        <v>19239134.960000001</v>
      </c>
      <c r="J77" s="73"/>
      <c r="K77" s="72">
        <f t="shared" ref="K77" si="20">SUM(K22,K26,K35,K38,K42,K45,K49,K60,K64,K73,K76)</f>
        <v>112202487.66</v>
      </c>
      <c r="L77" s="73"/>
      <c r="M77" s="30"/>
    </row>
    <row r="78" spans="1:13" ht="16.5" customHeight="1" x14ac:dyDescent="0.35">
      <c r="A78" s="138" t="s">
        <v>119</v>
      </c>
      <c r="B78" s="139"/>
      <c r="C78" s="139"/>
      <c r="D78" s="139"/>
      <c r="E78" s="139"/>
      <c r="F78" s="140"/>
      <c r="G78" s="143">
        <v>0</v>
      </c>
      <c r="H78" s="144"/>
      <c r="I78" s="143">
        <v>0</v>
      </c>
      <c r="J78" s="144"/>
      <c r="K78" s="143">
        <v>0</v>
      </c>
      <c r="L78" s="144"/>
      <c r="M78" s="24"/>
    </row>
    <row r="79" spans="1:13" ht="16.5" customHeight="1" x14ac:dyDescent="0.35">
      <c r="A79" s="28" t="s">
        <v>127</v>
      </c>
      <c r="B79" s="156" t="s">
        <v>128</v>
      </c>
      <c r="C79" s="157"/>
      <c r="D79" s="157"/>
      <c r="E79" s="157"/>
      <c r="F79" s="157"/>
      <c r="G79" s="157"/>
      <c r="H79" s="157"/>
      <c r="I79" s="157"/>
      <c r="J79" s="157"/>
      <c r="K79" s="157"/>
      <c r="L79" s="157"/>
      <c r="M79" s="158"/>
    </row>
    <row r="80" spans="1:13" ht="16.5" customHeight="1" x14ac:dyDescent="0.35">
      <c r="A80" s="28" t="s">
        <v>130</v>
      </c>
      <c r="B80" s="156" t="s">
        <v>129</v>
      </c>
      <c r="C80" s="157"/>
      <c r="D80" s="157"/>
      <c r="E80" s="157"/>
      <c r="F80" s="157"/>
      <c r="G80" s="157"/>
      <c r="H80" s="157"/>
      <c r="I80" s="157"/>
      <c r="J80" s="157"/>
      <c r="K80" s="157"/>
      <c r="L80" s="157"/>
      <c r="M80" s="158"/>
    </row>
    <row r="81" spans="1:13" ht="29.15" customHeight="1" x14ac:dyDescent="0.35">
      <c r="A81" s="38" t="s">
        <v>131</v>
      </c>
      <c r="B81" s="271" t="s">
        <v>285</v>
      </c>
      <c r="C81" s="271"/>
      <c r="D81" s="271"/>
      <c r="E81" s="270" t="s">
        <v>61</v>
      </c>
      <c r="F81" s="145"/>
      <c r="G81" s="89">
        <v>800000</v>
      </c>
      <c r="H81" s="90"/>
      <c r="I81" s="89">
        <f>ROUND((G81/3),2)</f>
        <v>266666.67</v>
      </c>
      <c r="J81" s="90"/>
      <c r="K81" s="133">
        <f>SUM(G81:J81)</f>
        <v>1066666.67</v>
      </c>
      <c r="L81" s="134"/>
      <c r="M81" s="24" t="s">
        <v>24</v>
      </c>
    </row>
    <row r="82" spans="1:13" ht="28" customHeight="1" x14ac:dyDescent="0.35">
      <c r="A82" s="38" t="s">
        <v>132</v>
      </c>
      <c r="B82" s="271" t="s">
        <v>286</v>
      </c>
      <c r="C82" s="271"/>
      <c r="D82" s="271"/>
      <c r="E82" s="270" t="s">
        <v>95</v>
      </c>
      <c r="F82" s="145"/>
      <c r="G82" s="89">
        <v>400000</v>
      </c>
      <c r="H82" s="90"/>
      <c r="I82" s="89">
        <f t="shared" ref="I82:I83" si="21">ROUND((G82/3),2)</f>
        <v>133333.32999999999</v>
      </c>
      <c r="J82" s="90"/>
      <c r="K82" s="133">
        <f>SUM(G82:J82)</f>
        <v>533333.32999999996</v>
      </c>
      <c r="L82" s="134"/>
      <c r="M82" s="24" t="s">
        <v>24</v>
      </c>
    </row>
    <row r="83" spans="1:13" ht="16.5" customHeight="1" x14ac:dyDescent="0.35">
      <c r="A83" s="138" t="s">
        <v>276</v>
      </c>
      <c r="B83" s="139"/>
      <c r="C83" s="139"/>
      <c r="D83" s="139"/>
      <c r="E83" s="139"/>
      <c r="F83" s="140"/>
      <c r="G83" s="72">
        <f>SUM(G81:H82)</f>
        <v>1200000</v>
      </c>
      <c r="H83" s="73"/>
      <c r="I83" s="265">
        <f t="shared" si="21"/>
        <v>400000</v>
      </c>
      <c r="J83" s="266"/>
      <c r="K83" s="72">
        <f>SUM(K81:L82)</f>
        <v>1600000</v>
      </c>
      <c r="L83" s="73"/>
      <c r="M83" s="24"/>
    </row>
    <row r="84" spans="1:13" ht="16.5" customHeight="1" x14ac:dyDescent="0.35">
      <c r="A84" s="28" t="s">
        <v>133</v>
      </c>
      <c r="B84" s="156" t="s">
        <v>134</v>
      </c>
      <c r="C84" s="157"/>
      <c r="D84" s="157"/>
      <c r="E84" s="157"/>
      <c r="F84" s="157"/>
      <c r="G84" s="157"/>
      <c r="H84" s="157"/>
      <c r="I84" s="157"/>
      <c r="J84" s="157"/>
      <c r="K84" s="157"/>
      <c r="L84" s="157"/>
      <c r="M84" s="158"/>
    </row>
    <row r="85" spans="1:13" ht="26.5" customHeight="1" x14ac:dyDescent="0.35">
      <c r="A85" s="38" t="s">
        <v>135</v>
      </c>
      <c r="B85" s="267" t="s">
        <v>253</v>
      </c>
      <c r="C85" s="268"/>
      <c r="D85" s="269"/>
      <c r="E85" s="270" t="s">
        <v>54</v>
      </c>
      <c r="F85" s="145"/>
      <c r="G85" s="108">
        <v>285000</v>
      </c>
      <c r="H85" s="109"/>
      <c r="I85" s="133">
        <f>ROUND((G85/3),2)</f>
        <v>95000</v>
      </c>
      <c r="J85" s="134"/>
      <c r="K85" s="133">
        <f>SUM(G85:J85)</f>
        <v>380000</v>
      </c>
      <c r="L85" s="134"/>
      <c r="M85" s="24" t="s">
        <v>24</v>
      </c>
    </row>
    <row r="86" spans="1:13" ht="16.5" customHeight="1" x14ac:dyDescent="0.35">
      <c r="A86" s="138" t="s">
        <v>277</v>
      </c>
      <c r="B86" s="139"/>
      <c r="C86" s="139"/>
      <c r="D86" s="139"/>
      <c r="E86" s="139"/>
      <c r="F86" s="140"/>
      <c r="G86" s="143">
        <f>SUM(G85)</f>
        <v>285000</v>
      </c>
      <c r="H86" s="144"/>
      <c r="I86" s="272">
        <f>ROUND((G86/3),2)</f>
        <v>95000</v>
      </c>
      <c r="J86" s="273"/>
      <c r="K86" s="143">
        <f>SUM(K85)</f>
        <v>380000</v>
      </c>
      <c r="L86" s="144"/>
      <c r="M86" s="24"/>
    </row>
    <row r="87" spans="1:13" ht="16.5" customHeight="1" x14ac:dyDescent="0.35">
      <c r="A87" s="28" t="s">
        <v>136</v>
      </c>
      <c r="B87" s="156" t="s">
        <v>137</v>
      </c>
      <c r="C87" s="157"/>
      <c r="D87" s="157"/>
      <c r="E87" s="157"/>
      <c r="F87" s="157"/>
      <c r="G87" s="157"/>
      <c r="H87" s="157"/>
      <c r="I87" s="157"/>
      <c r="J87" s="157"/>
      <c r="K87" s="157"/>
      <c r="L87" s="157"/>
      <c r="M87" s="158"/>
    </row>
    <row r="88" spans="1:13" ht="42" customHeight="1" x14ac:dyDescent="0.35">
      <c r="A88" s="38" t="s">
        <v>138</v>
      </c>
      <c r="B88" s="103" t="s">
        <v>140</v>
      </c>
      <c r="C88" s="104"/>
      <c r="D88" s="105"/>
      <c r="E88" s="106" t="s">
        <v>54</v>
      </c>
      <c r="F88" s="107"/>
      <c r="G88" s="108">
        <v>70000</v>
      </c>
      <c r="H88" s="109"/>
      <c r="I88" s="133">
        <f>ROUND((G88/3),2)</f>
        <v>23333.33</v>
      </c>
      <c r="J88" s="134"/>
      <c r="K88" s="133">
        <f>SUM(G88:J88)</f>
        <v>93333.33</v>
      </c>
      <c r="L88" s="134"/>
      <c r="M88" s="57" t="s">
        <v>259</v>
      </c>
    </row>
    <row r="89" spans="1:13" ht="16.5" customHeight="1" x14ac:dyDescent="0.35">
      <c r="A89" s="38" t="s">
        <v>139</v>
      </c>
      <c r="B89" s="103" t="s">
        <v>141</v>
      </c>
      <c r="C89" s="104"/>
      <c r="D89" s="105"/>
      <c r="E89" s="106" t="s">
        <v>143</v>
      </c>
      <c r="F89" s="107"/>
      <c r="G89" s="108">
        <v>110000</v>
      </c>
      <c r="H89" s="109"/>
      <c r="I89" s="133">
        <f t="shared" ref="I89:I90" si="22">ROUND((G89/3),2)</f>
        <v>36666.67</v>
      </c>
      <c r="J89" s="134"/>
      <c r="K89" s="133">
        <f>SUM(G89:J89)</f>
        <v>146666.66999999998</v>
      </c>
      <c r="L89" s="134"/>
      <c r="M89" s="24" t="s">
        <v>21</v>
      </c>
    </row>
    <row r="90" spans="1:13" ht="16.5" customHeight="1" x14ac:dyDescent="0.35">
      <c r="A90" s="138" t="s">
        <v>278</v>
      </c>
      <c r="B90" s="139"/>
      <c r="C90" s="139"/>
      <c r="D90" s="139"/>
      <c r="E90" s="139"/>
      <c r="F90" s="140"/>
      <c r="G90" s="143">
        <f>SUM(G88:H89)</f>
        <v>180000</v>
      </c>
      <c r="H90" s="144"/>
      <c r="I90" s="272">
        <f t="shared" si="22"/>
        <v>60000</v>
      </c>
      <c r="J90" s="273"/>
      <c r="K90" s="143">
        <f t="shared" ref="K90" si="23">SUM(K88:L89)</f>
        <v>240000</v>
      </c>
      <c r="L90" s="144"/>
      <c r="M90" s="24"/>
    </row>
    <row r="91" spans="1:13" ht="16.5" customHeight="1" x14ac:dyDescent="0.35">
      <c r="A91" s="28" t="s">
        <v>144</v>
      </c>
      <c r="B91" s="156" t="s">
        <v>145</v>
      </c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8"/>
    </row>
    <row r="92" spans="1:13" ht="29.5" customHeight="1" x14ac:dyDescent="0.35">
      <c r="A92" s="38" t="s">
        <v>148</v>
      </c>
      <c r="B92" s="77" t="s">
        <v>146</v>
      </c>
      <c r="C92" s="78"/>
      <c r="D92" s="79"/>
      <c r="E92" s="106" t="s">
        <v>54</v>
      </c>
      <c r="F92" s="107"/>
      <c r="G92" s="89">
        <v>1189200</v>
      </c>
      <c r="H92" s="90"/>
      <c r="I92" s="133">
        <f>ROUND((G92/3),2)</f>
        <v>396400</v>
      </c>
      <c r="J92" s="134"/>
      <c r="K92" s="133">
        <f>SUM(G92:J92)</f>
        <v>1585600</v>
      </c>
      <c r="L92" s="134"/>
      <c r="M92" s="24" t="s">
        <v>21</v>
      </c>
    </row>
    <row r="93" spans="1:13" ht="16.5" customHeight="1" x14ac:dyDescent="0.35">
      <c r="A93" s="38" t="s">
        <v>149</v>
      </c>
      <c r="B93" s="77" t="s">
        <v>147</v>
      </c>
      <c r="C93" s="78"/>
      <c r="D93" s="79"/>
      <c r="E93" s="85" t="s">
        <v>150</v>
      </c>
      <c r="F93" s="86"/>
      <c r="G93" s="89">
        <v>1189698.25</v>
      </c>
      <c r="H93" s="90"/>
      <c r="I93" s="133">
        <f t="shared" ref="I93:I95" si="24">ROUND((G93/3),2)</f>
        <v>396566.08</v>
      </c>
      <c r="J93" s="134"/>
      <c r="K93" s="133">
        <f>SUM(G93:J93)</f>
        <v>1586264.33</v>
      </c>
      <c r="L93" s="134"/>
      <c r="M93" s="24" t="s">
        <v>21</v>
      </c>
    </row>
    <row r="94" spans="1:13" ht="16.5" customHeight="1" x14ac:dyDescent="0.35">
      <c r="A94" s="138" t="s">
        <v>279</v>
      </c>
      <c r="B94" s="139"/>
      <c r="C94" s="139"/>
      <c r="D94" s="139"/>
      <c r="E94" s="139"/>
      <c r="F94" s="140"/>
      <c r="G94" s="143">
        <f>SUM(G92:H93)</f>
        <v>2378898.25</v>
      </c>
      <c r="H94" s="144"/>
      <c r="I94" s="272">
        <f t="shared" si="24"/>
        <v>792966.08</v>
      </c>
      <c r="J94" s="273"/>
      <c r="K94" s="143">
        <f t="shared" ref="K94" si="25">SUM(K92:L93)</f>
        <v>3171864.33</v>
      </c>
      <c r="L94" s="144"/>
      <c r="M94" s="24"/>
    </row>
    <row r="95" spans="1:13" ht="16.5" customHeight="1" x14ac:dyDescent="0.35">
      <c r="A95" s="138" t="s">
        <v>151</v>
      </c>
      <c r="B95" s="139"/>
      <c r="C95" s="139"/>
      <c r="D95" s="139"/>
      <c r="E95" s="139"/>
      <c r="F95" s="140"/>
      <c r="G95" s="143">
        <f>SUM(G83,G86,G90,G94)</f>
        <v>4043898.25</v>
      </c>
      <c r="H95" s="144"/>
      <c r="I95" s="272">
        <f t="shared" si="24"/>
        <v>1347966.08</v>
      </c>
      <c r="J95" s="273"/>
      <c r="K95" s="143">
        <f t="shared" ref="K95" si="26">SUM(K83,K86,K90,K94)</f>
        <v>5391864.3300000001</v>
      </c>
      <c r="L95" s="144"/>
      <c r="M95" s="24"/>
    </row>
    <row r="96" spans="1:13" ht="16.5" customHeight="1" x14ac:dyDescent="0.35">
      <c r="A96" s="138" t="s">
        <v>152</v>
      </c>
      <c r="B96" s="139"/>
      <c r="C96" s="139"/>
      <c r="D96" s="139"/>
      <c r="E96" s="139"/>
      <c r="F96" s="140"/>
      <c r="G96" s="143">
        <v>0</v>
      </c>
      <c r="H96" s="144"/>
      <c r="I96" s="143">
        <v>0</v>
      </c>
      <c r="J96" s="144"/>
      <c r="K96" s="143">
        <v>0</v>
      </c>
      <c r="L96" s="144"/>
      <c r="M96" s="24"/>
    </row>
    <row r="97" spans="1:13" ht="16.5" customHeight="1" x14ac:dyDescent="0.35">
      <c r="A97" s="263" t="s">
        <v>153</v>
      </c>
      <c r="B97" s="263"/>
      <c r="C97" s="263"/>
      <c r="D97" s="263"/>
      <c r="E97" s="263"/>
      <c r="F97" s="263"/>
      <c r="G97" s="262">
        <f>SUM(G77,G95)</f>
        <v>97007250.950000003</v>
      </c>
      <c r="H97" s="262"/>
      <c r="I97" s="262">
        <f>SUM(I77,I95)</f>
        <v>20587101.039999999</v>
      </c>
      <c r="J97" s="262"/>
      <c r="K97" s="262">
        <f>SUM(K77,K95)</f>
        <v>117594351.98999999</v>
      </c>
      <c r="L97" s="262"/>
      <c r="M97" s="24"/>
    </row>
    <row r="98" spans="1:13" ht="16.5" customHeight="1" x14ac:dyDescent="0.35">
      <c r="A98" s="33" t="s">
        <v>6</v>
      </c>
      <c r="B98" s="179" t="s">
        <v>9</v>
      </c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</row>
    <row r="99" spans="1:13" ht="16.5" customHeight="1" x14ac:dyDescent="0.35">
      <c r="A99" s="33" t="s">
        <v>154</v>
      </c>
      <c r="B99" s="120" t="s">
        <v>155</v>
      </c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2"/>
    </row>
    <row r="100" spans="1:13" ht="41.5" customHeight="1" x14ac:dyDescent="0.35">
      <c r="A100" s="12" t="s">
        <v>156</v>
      </c>
      <c r="B100" s="77" t="s">
        <v>161</v>
      </c>
      <c r="C100" s="78"/>
      <c r="D100" s="79"/>
      <c r="E100" s="123" t="s">
        <v>54</v>
      </c>
      <c r="F100" s="124"/>
      <c r="G100" s="89">
        <v>1700000</v>
      </c>
      <c r="H100" s="90"/>
      <c r="I100" s="125">
        <v>0</v>
      </c>
      <c r="J100" s="126"/>
      <c r="K100" s="110">
        <f>SUM(G100:J100)</f>
        <v>1700000</v>
      </c>
      <c r="L100" s="117"/>
      <c r="M100" s="40" t="s">
        <v>21</v>
      </c>
    </row>
    <row r="101" spans="1:13" ht="43" customHeight="1" x14ac:dyDescent="0.35">
      <c r="A101" s="12" t="s">
        <v>157</v>
      </c>
      <c r="B101" s="77" t="s">
        <v>162</v>
      </c>
      <c r="C101" s="78"/>
      <c r="D101" s="79"/>
      <c r="E101" s="123" t="s">
        <v>95</v>
      </c>
      <c r="F101" s="124"/>
      <c r="G101" s="89">
        <v>1300000</v>
      </c>
      <c r="H101" s="90"/>
      <c r="I101" s="125">
        <v>0</v>
      </c>
      <c r="J101" s="126"/>
      <c r="K101" s="110">
        <f t="shared" ref="K101:K104" si="27">SUM(G101:J101)</f>
        <v>1300000</v>
      </c>
      <c r="L101" s="117"/>
      <c r="M101" s="40" t="s">
        <v>21</v>
      </c>
    </row>
    <row r="102" spans="1:13" ht="42.65" customHeight="1" x14ac:dyDescent="0.35">
      <c r="A102" s="12" t="s">
        <v>158</v>
      </c>
      <c r="B102" s="77" t="s">
        <v>163</v>
      </c>
      <c r="C102" s="78"/>
      <c r="D102" s="79"/>
      <c r="E102" s="123" t="s">
        <v>54</v>
      </c>
      <c r="F102" s="124"/>
      <c r="G102" s="89">
        <v>400000</v>
      </c>
      <c r="H102" s="90"/>
      <c r="I102" s="125">
        <v>0</v>
      </c>
      <c r="J102" s="126"/>
      <c r="K102" s="110">
        <f t="shared" si="27"/>
        <v>400000</v>
      </c>
      <c r="L102" s="117"/>
      <c r="M102" s="40" t="s">
        <v>21</v>
      </c>
    </row>
    <row r="103" spans="1:13" ht="41.5" customHeight="1" x14ac:dyDescent="0.35">
      <c r="A103" s="12" t="s">
        <v>159</v>
      </c>
      <c r="B103" s="77" t="s">
        <v>164</v>
      </c>
      <c r="C103" s="78"/>
      <c r="D103" s="79"/>
      <c r="E103" s="123" t="s">
        <v>95</v>
      </c>
      <c r="F103" s="124"/>
      <c r="G103" s="89">
        <v>250000</v>
      </c>
      <c r="H103" s="90"/>
      <c r="I103" s="125">
        <v>0</v>
      </c>
      <c r="J103" s="126"/>
      <c r="K103" s="110">
        <f t="shared" si="27"/>
        <v>250000</v>
      </c>
      <c r="L103" s="117"/>
      <c r="M103" s="40" t="s">
        <v>21</v>
      </c>
    </row>
    <row r="104" spans="1:13" ht="16.5" customHeight="1" x14ac:dyDescent="0.35">
      <c r="A104" s="12" t="s">
        <v>160</v>
      </c>
      <c r="B104" s="77" t="s">
        <v>165</v>
      </c>
      <c r="C104" s="78"/>
      <c r="D104" s="79"/>
      <c r="E104" s="123" t="s">
        <v>54</v>
      </c>
      <c r="F104" s="124"/>
      <c r="G104" s="89">
        <v>205000</v>
      </c>
      <c r="H104" s="90"/>
      <c r="I104" s="125">
        <v>0</v>
      </c>
      <c r="J104" s="126"/>
      <c r="K104" s="110">
        <f t="shared" si="27"/>
        <v>205000</v>
      </c>
      <c r="L104" s="117"/>
      <c r="M104" s="40" t="s">
        <v>21</v>
      </c>
    </row>
    <row r="105" spans="1:13" ht="16.5" customHeight="1" x14ac:dyDescent="0.35">
      <c r="A105" s="112" t="s">
        <v>280</v>
      </c>
      <c r="B105" s="113"/>
      <c r="C105" s="113"/>
      <c r="D105" s="113"/>
      <c r="E105" s="113"/>
      <c r="F105" s="114"/>
      <c r="G105" s="115">
        <f>SUM(G100:H104)</f>
        <v>3855000</v>
      </c>
      <c r="H105" s="116"/>
      <c r="I105" s="115">
        <f t="shared" ref="I105" si="28">SUM(I100:J104)</f>
        <v>0</v>
      </c>
      <c r="J105" s="116"/>
      <c r="K105" s="115">
        <f t="shared" ref="K105" si="29">SUM(K100:L104)</f>
        <v>3855000</v>
      </c>
      <c r="L105" s="116"/>
      <c r="M105" s="34"/>
    </row>
    <row r="106" spans="1:13" ht="16.5" customHeight="1" x14ac:dyDescent="0.35">
      <c r="A106" s="33" t="s">
        <v>166</v>
      </c>
      <c r="B106" s="100" t="s">
        <v>167</v>
      </c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2"/>
    </row>
    <row r="107" spans="1:13" ht="26.5" customHeight="1" x14ac:dyDescent="0.35">
      <c r="A107" s="41" t="s">
        <v>168</v>
      </c>
      <c r="B107" s="103" t="s">
        <v>171</v>
      </c>
      <c r="C107" s="104"/>
      <c r="D107" s="105"/>
      <c r="E107" s="118" t="s">
        <v>174</v>
      </c>
      <c r="F107" s="119"/>
      <c r="G107" s="108">
        <v>2000000</v>
      </c>
      <c r="H107" s="109"/>
      <c r="I107" s="67">
        <v>0</v>
      </c>
      <c r="J107" s="68"/>
      <c r="K107" s="110">
        <f>SUM(G107:J107)</f>
        <v>2000000</v>
      </c>
      <c r="L107" s="111"/>
      <c r="M107" s="40" t="s">
        <v>22</v>
      </c>
    </row>
    <row r="108" spans="1:13" ht="16.5" customHeight="1" x14ac:dyDescent="0.35">
      <c r="A108" s="41" t="s">
        <v>169</v>
      </c>
      <c r="B108" s="103" t="s">
        <v>172</v>
      </c>
      <c r="C108" s="104"/>
      <c r="D108" s="105"/>
      <c r="E108" s="106" t="s">
        <v>34</v>
      </c>
      <c r="F108" s="107"/>
      <c r="G108" s="108">
        <v>597750</v>
      </c>
      <c r="H108" s="109"/>
      <c r="I108" s="67">
        <v>0</v>
      </c>
      <c r="J108" s="68"/>
      <c r="K108" s="110">
        <f t="shared" ref="K108:K109" si="30">SUM(G108:J108)</f>
        <v>597750</v>
      </c>
      <c r="L108" s="111"/>
      <c r="M108" s="40" t="s">
        <v>22</v>
      </c>
    </row>
    <row r="109" spans="1:13" ht="16.5" customHeight="1" x14ac:dyDescent="0.35">
      <c r="A109" s="41" t="s">
        <v>170</v>
      </c>
      <c r="B109" s="103" t="s">
        <v>173</v>
      </c>
      <c r="C109" s="104"/>
      <c r="D109" s="105"/>
      <c r="E109" s="106" t="s">
        <v>175</v>
      </c>
      <c r="F109" s="107"/>
      <c r="G109" s="108">
        <v>30000</v>
      </c>
      <c r="H109" s="109"/>
      <c r="I109" s="67">
        <v>0</v>
      </c>
      <c r="J109" s="68"/>
      <c r="K109" s="110">
        <f t="shared" si="30"/>
        <v>30000</v>
      </c>
      <c r="L109" s="111"/>
      <c r="M109" s="40" t="s">
        <v>22</v>
      </c>
    </row>
    <row r="110" spans="1:13" ht="16.5" customHeight="1" x14ac:dyDescent="0.35">
      <c r="A110" s="112" t="s">
        <v>281</v>
      </c>
      <c r="B110" s="113"/>
      <c r="C110" s="113"/>
      <c r="D110" s="113"/>
      <c r="E110" s="113"/>
      <c r="F110" s="114"/>
      <c r="G110" s="115">
        <f>SUM(G107:H109)</f>
        <v>2627750</v>
      </c>
      <c r="H110" s="116"/>
      <c r="I110" s="115">
        <f t="shared" ref="I110" si="31">SUM(I107:J109)</f>
        <v>0</v>
      </c>
      <c r="J110" s="116"/>
      <c r="K110" s="115">
        <f t="shared" ref="K110" si="32">SUM(K107:L109)</f>
        <v>2627750</v>
      </c>
      <c r="L110" s="116"/>
      <c r="M110" s="36"/>
    </row>
    <row r="111" spans="1:13" ht="16.5" customHeight="1" x14ac:dyDescent="0.35">
      <c r="A111" s="33" t="s">
        <v>176</v>
      </c>
      <c r="B111" s="100" t="s">
        <v>177</v>
      </c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2"/>
    </row>
    <row r="112" spans="1:13" ht="16.5" customHeight="1" x14ac:dyDescent="0.35">
      <c r="A112" s="12" t="s">
        <v>178</v>
      </c>
      <c r="B112" s="77" t="s">
        <v>183</v>
      </c>
      <c r="C112" s="78"/>
      <c r="D112" s="79"/>
      <c r="E112" s="85" t="s">
        <v>54</v>
      </c>
      <c r="F112" s="86"/>
      <c r="G112" s="89">
        <v>175000</v>
      </c>
      <c r="H112" s="90"/>
      <c r="I112" s="67">
        <v>0</v>
      </c>
      <c r="J112" s="68"/>
      <c r="K112" s="67">
        <f>SUM(G112:J112)</f>
        <v>175000</v>
      </c>
      <c r="L112" s="68"/>
      <c r="M112" s="42" t="s">
        <v>22</v>
      </c>
    </row>
    <row r="113" spans="1:13" ht="16.5" customHeight="1" x14ac:dyDescent="0.35">
      <c r="A113" s="12" t="s">
        <v>179</v>
      </c>
      <c r="B113" s="77" t="s">
        <v>184</v>
      </c>
      <c r="C113" s="78"/>
      <c r="D113" s="79"/>
      <c r="E113" s="85" t="s">
        <v>36</v>
      </c>
      <c r="F113" s="86"/>
      <c r="G113" s="89">
        <v>298250</v>
      </c>
      <c r="H113" s="90"/>
      <c r="I113" s="67">
        <v>0</v>
      </c>
      <c r="J113" s="68"/>
      <c r="K113" s="67">
        <f t="shared" ref="K113:K116" si="33">SUM(G113:J113)</f>
        <v>298250</v>
      </c>
      <c r="L113" s="68"/>
      <c r="M113" s="42" t="s">
        <v>22</v>
      </c>
    </row>
    <row r="114" spans="1:13" ht="16.5" customHeight="1" x14ac:dyDescent="0.35">
      <c r="A114" s="12" t="s">
        <v>180</v>
      </c>
      <c r="B114" s="77" t="s">
        <v>165</v>
      </c>
      <c r="C114" s="78"/>
      <c r="D114" s="79"/>
      <c r="E114" s="85" t="s">
        <v>142</v>
      </c>
      <c r="F114" s="86"/>
      <c r="G114" s="89">
        <v>360000</v>
      </c>
      <c r="H114" s="90"/>
      <c r="I114" s="67">
        <v>0</v>
      </c>
      <c r="J114" s="68"/>
      <c r="K114" s="67">
        <f t="shared" si="33"/>
        <v>360000</v>
      </c>
      <c r="L114" s="68"/>
      <c r="M114" s="42" t="s">
        <v>23</v>
      </c>
    </row>
    <row r="115" spans="1:13" ht="39" customHeight="1" x14ac:dyDescent="0.35">
      <c r="A115" s="12" t="s">
        <v>181</v>
      </c>
      <c r="B115" s="77" t="s">
        <v>185</v>
      </c>
      <c r="C115" s="78"/>
      <c r="D115" s="79"/>
      <c r="E115" s="85" t="s">
        <v>96</v>
      </c>
      <c r="F115" s="86"/>
      <c r="G115" s="89">
        <v>255000</v>
      </c>
      <c r="H115" s="90"/>
      <c r="I115" s="67">
        <v>0</v>
      </c>
      <c r="J115" s="68"/>
      <c r="K115" s="67">
        <f t="shared" si="33"/>
        <v>255000</v>
      </c>
      <c r="L115" s="68"/>
      <c r="M115" s="59" t="s">
        <v>233</v>
      </c>
    </row>
    <row r="116" spans="1:13" ht="16.5" customHeight="1" x14ac:dyDescent="0.35">
      <c r="A116" s="12" t="s">
        <v>182</v>
      </c>
      <c r="B116" s="93" t="s">
        <v>186</v>
      </c>
      <c r="C116" s="94"/>
      <c r="D116" s="95"/>
      <c r="E116" s="96" t="s">
        <v>150</v>
      </c>
      <c r="F116" s="97"/>
      <c r="G116" s="98">
        <v>814500</v>
      </c>
      <c r="H116" s="99"/>
      <c r="I116" s="91">
        <v>0</v>
      </c>
      <c r="J116" s="92"/>
      <c r="K116" s="67">
        <f t="shared" si="33"/>
        <v>814500</v>
      </c>
      <c r="L116" s="68"/>
      <c r="M116" s="42" t="s">
        <v>23</v>
      </c>
    </row>
    <row r="117" spans="1:13" ht="16.5" customHeight="1" x14ac:dyDescent="0.35">
      <c r="A117" s="69" t="s">
        <v>282</v>
      </c>
      <c r="B117" s="70"/>
      <c r="C117" s="70"/>
      <c r="D117" s="70"/>
      <c r="E117" s="70"/>
      <c r="F117" s="71"/>
      <c r="G117" s="72">
        <f>SUM(G112:H116)</f>
        <v>1902750</v>
      </c>
      <c r="H117" s="73"/>
      <c r="I117" s="72">
        <f t="shared" ref="I117" si="34">SUM(I112:J116)</f>
        <v>0</v>
      </c>
      <c r="J117" s="73"/>
      <c r="K117" s="72">
        <f t="shared" ref="K117" si="35">SUM(K112:L116)</f>
        <v>1902750</v>
      </c>
      <c r="L117" s="73"/>
      <c r="M117" s="36"/>
    </row>
    <row r="118" spans="1:13" ht="16.5" customHeight="1" x14ac:dyDescent="0.35">
      <c r="A118" s="37" t="s">
        <v>187</v>
      </c>
      <c r="B118" s="74" t="s">
        <v>188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6"/>
    </row>
    <row r="119" spans="1:13" ht="16.5" customHeight="1" x14ac:dyDescent="0.35">
      <c r="A119" s="12" t="s">
        <v>189</v>
      </c>
      <c r="B119" s="77" t="s">
        <v>195</v>
      </c>
      <c r="C119" s="78"/>
      <c r="D119" s="79"/>
      <c r="E119" s="83" t="s">
        <v>142</v>
      </c>
      <c r="F119" s="84"/>
      <c r="G119" s="89">
        <v>210000</v>
      </c>
      <c r="H119" s="90"/>
      <c r="I119" s="89">
        <v>0</v>
      </c>
      <c r="J119" s="90"/>
      <c r="K119" s="67">
        <f>SUM(G119:J119)</f>
        <v>210000</v>
      </c>
      <c r="L119" s="68"/>
      <c r="M119" s="42" t="s">
        <v>21</v>
      </c>
    </row>
    <row r="120" spans="1:13" ht="16.5" customHeight="1" x14ac:dyDescent="0.35">
      <c r="A120" s="12" t="s">
        <v>190</v>
      </c>
      <c r="B120" s="77" t="s">
        <v>196</v>
      </c>
      <c r="C120" s="78"/>
      <c r="D120" s="79"/>
      <c r="E120" s="83" t="s">
        <v>143</v>
      </c>
      <c r="F120" s="84"/>
      <c r="G120" s="89">
        <v>280000</v>
      </c>
      <c r="H120" s="90"/>
      <c r="I120" s="89">
        <v>0</v>
      </c>
      <c r="J120" s="90"/>
      <c r="K120" s="67">
        <f t="shared" ref="K120:K124" si="36">SUM(G120:J120)</f>
        <v>280000</v>
      </c>
      <c r="L120" s="68"/>
      <c r="M120" s="42" t="s">
        <v>21</v>
      </c>
    </row>
    <row r="121" spans="1:13" ht="16.5" customHeight="1" x14ac:dyDescent="0.35">
      <c r="A121" s="12" t="s">
        <v>191</v>
      </c>
      <c r="B121" s="43" t="s">
        <v>197</v>
      </c>
      <c r="C121" s="35"/>
      <c r="D121" s="35"/>
      <c r="E121" s="85" t="s">
        <v>54</v>
      </c>
      <c r="F121" s="86"/>
      <c r="G121" s="89">
        <v>38000</v>
      </c>
      <c r="H121" s="90"/>
      <c r="I121" s="89">
        <v>0</v>
      </c>
      <c r="J121" s="90"/>
      <c r="K121" s="67">
        <f t="shared" si="36"/>
        <v>38000</v>
      </c>
      <c r="L121" s="68"/>
      <c r="M121" s="42" t="s">
        <v>22</v>
      </c>
    </row>
    <row r="122" spans="1:13" ht="16.5" customHeight="1" x14ac:dyDescent="0.35">
      <c r="A122" s="12" t="s">
        <v>192</v>
      </c>
      <c r="B122" s="43" t="s">
        <v>198</v>
      </c>
      <c r="C122" s="35"/>
      <c r="D122" s="35"/>
      <c r="E122" s="85" t="s">
        <v>201</v>
      </c>
      <c r="F122" s="86"/>
      <c r="G122" s="89">
        <v>38000</v>
      </c>
      <c r="H122" s="90"/>
      <c r="I122" s="89">
        <v>0</v>
      </c>
      <c r="J122" s="90"/>
      <c r="K122" s="67">
        <f t="shared" si="36"/>
        <v>38000</v>
      </c>
      <c r="L122" s="68"/>
      <c r="M122" s="42" t="s">
        <v>22</v>
      </c>
    </row>
    <row r="123" spans="1:13" ht="16.5" customHeight="1" x14ac:dyDescent="0.35">
      <c r="A123" s="12" t="s">
        <v>193</v>
      </c>
      <c r="B123" s="80" t="s">
        <v>199</v>
      </c>
      <c r="C123" s="81"/>
      <c r="D123" s="82"/>
      <c r="E123" s="87" t="s">
        <v>96</v>
      </c>
      <c r="F123" s="88"/>
      <c r="G123" s="89">
        <v>460000</v>
      </c>
      <c r="H123" s="90"/>
      <c r="I123" s="89">
        <v>0</v>
      </c>
      <c r="J123" s="90"/>
      <c r="K123" s="67">
        <f t="shared" si="36"/>
        <v>460000</v>
      </c>
      <c r="L123" s="68"/>
      <c r="M123" s="13" t="s">
        <v>117</v>
      </c>
    </row>
    <row r="124" spans="1:13" ht="16.5" customHeight="1" x14ac:dyDescent="0.35">
      <c r="A124" s="12" t="s">
        <v>194</v>
      </c>
      <c r="B124" s="80" t="s">
        <v>200</v>
      </c>
      <c r="C124" s="81"/>
      <c r="D124" s="82"/>
      <c r="E124" s="83" t="s">
        <v>143</v>
      </c>
      <c r="F124" s="84"/>
      <c r="G124" s="89">
        <v>210000</v>
      </c>
      <c r="H124" s="90"/>
      <c r="I124" s="89">
        <v>0</v>
      </c>
      <c r="J124" s="90"/>
      <c r="K124" s="67">
        <f t="shared" si="36"/>
        <v>210000</v>
      </c>
      <c r="L124" s="68"/>
      <c r="M124" s="13" t="s">
        <v>117</v>
      </c>
    </row>
    <row r="125" spans="1:13" ht="16.5" customHeight="1" x14ac:dyDescent="0.35">
      <c r="A125" s="69" t="s">
        <v>283</v>
      </c>
      <c r="B125" s="70"/>
      <c r="C125" s="70"/>
      <c r="D125" s="70"/>
      <c r="E125" s="70"/>
      <c r="F125" s="71"/>
      <c r="G125" s="72">
        <f>SUM(G119:H124)</f>
        <v>1236000</v>
      </c>
      <c r="H125" s="73"/>
      <c r="I125" s="72">
        <f t="shared" ref="I125" si="37">SUM(I119:J124)</f>
        <v>0</v>
      </c>
      <c r="J125" s="73"/>
      <c r="K125" s="72">
        <f t="shared" ref="K125" si="38">SUM(K119:L124)</f>
        <v>1236000</v>
      </c>
      <c r="L125" s="73"/>
      <c r="M125" s="36"/>
    </row>
    <row r="126" spans="1:13" ht="16.5" customHeight="1" x14ac:dyDescent="0.35">
      <c r="A126" s="32" t="s">
        <v>12</v>
      </c>
      <c r="B126" s="151" t="s">
        <v>202</v>
      </c>
      <c r="C126" s="151"/>
      <c r="D126" s="151"/>
      <c r="E126" s="151"/>
      <c r="F126" s="151"/>
      <c r="G126" s="151"/>
      <c r="H126" s="151"/>
      <c r="I126" s="151"/>
      <c r="J126" s="151"/>
      <c r="K126" s="151"/>
      <c r="L126" s="151"/>
      <c r="M126" s="152"/>
    </row>
    <row r="127" spans="1:13" ht="16.5" customHeight="1" x14ac:dyDescent="0.35">
      <c r="A127" s="5" t="s">
        <v>13</v>
      </c>
      <c r="B127" s="153" t="s">
        <v>215</v>
      </c>
      <c r="C127" s="154"/>
      <c r="D127" s="154"/>
      <c r="E127" s="155" t="s">
        <v>11</v>
      </c>
      <c r="F127" s="155"/>
      <c r="G127" s="148">
        <v>16374215.939999999</v>
      </c>
      <c r="H127" s="148"/>
      <c r="I127" s="149">
        <f>0</f>
        <v>0</v>
      </c>
      <c r="J127" s="149"/>
      <c r="K127" s="148">
        <f t="shared" ref="K127:K132" si="39">SUM(G127:J127)</f>
        <v>16374215.939999999</v>
      </c>
      <c r="L127" s="150"/>
      <c r="M127" s="45" t="s">
        <v>21</v>
      </c>
    </row>
    <row r="128" spans="1:13" ht="16.5" customHeight="1" x14ac:dyDescent="0.35">
      <c r="A128" s="5" t="s">
        <v>14</v>
      </c>
      <c r="B128" s="153" t="s">
        <v>216</v>
      </c>
      <c r="C128" s="154"/>
      <c r="D128" s="154"/>
      <c r="E128" s="155" t="s">
        <v>11</v>
      </c>
      <c r="F128" s="155"/>
      <c r="G128" s="148">
        <v>21000000</v>
      </c>
      <c r="H128" s="148"/>
      <c r="I128" s="149">
        <f>0</f>
        <v>0</v>
      </c>
      <c r="J128" s="149"/>
      <c r="K128" s="148">
        <f t="shared" si="39"/>
        <v>21000000</v>
      </c>
      <c r="L128" s="150"/>
      <c r="M128" s="46" t="s">
        <v>22</v>
      </c>
    </row>
    <row r="129" spans="1:15" ht="16.5" customHeight="1" x14ac:dyDescent="0.35">
      <c r="A129" s="5" t="s">
        <v>15</v>
      </c>
      <c r="B129" s="153" t="s">
        <v>217</v>
      </c>
      <c r="C129" s="153"/>
      <c r="D129" s="153"/>
      <c r="E129" s="155" t="s">
        <v>11</v>
      </c>
      <c r="F129" s="155"/>
      <c r="G129" s="150">
        <v>19320942</v>
      </c>
      <c r="H129" s="172"/>
      <c r="I129" s="149">
        <f>0</f>
        <v>0</v>
      </c>
      <c r="J129" s="149"/>
      <c r="K129" s="150">
        <f t="shared" si="39"/>
        <v>19320942</v>
      </c>
      <c r="L129" s="173"/>
      <c r="M129" s="46" t="s">
        <v>22</v>
      </c>
      <c r="O129" s="8"/>
    </row>
    <row r="130" spans="1:15" ht="16.5" customHeight="1" x14ac:dyDescent="0.35">
      <c r="A130" s="5" t="s">
        <v>16</v>
      </c>
      <c r="B130" s="153" t="s">
        <v>218</v>
      </c>
      <c r="C130" s="153"/>
      <c r="D130" s="153"/>
      <c r="E130" s="155" t="s">
        <v>11</v>
      </c>
      <c r="F130" s="155"/>
      <c r="G130" s="150">
        <v>24937</v>
      </c>
      <c r="H130" s="172"/>
      <c r="I130" s="149">
        <f>0</f>
        <v>0</v>
      </c>
      <c r="J130" s="149"/>
      <c r="K130" s="150">
        <f t="shared" si="39"/>
        <v>24937</v>
      </c>
      <c r="L130" s="173"/>
      <c r="M130" s="46" t="s">
        <v>23</v>
      </c>
    </row>
    <row r="131" spans="1:15" ht="16.5" customHeight="1" x14ac:dyDescent="0.35">
      <c r="A131" s="5" t="s">
        <v>17</v>
      </c>
      <c r="B131" s="153" t="s">
        <v>219</v>
      </c>
      <c r="C131" s="153"/>
      <c r="D131" s="153"/>
      <c r="E131" s="155" t="s">
        <v>19</v>
      </c>
      <c r="F131" s="155"/>
      <c r="G131" s="150">
        <v>971333</v>
      </c>
      <c r="H131" s="172"/>
      <c r="I131" s="149">
        <f>0</f>
        <v>0</v>
      </c>
      <c r="J131" s="149"/>
      <c r="K131" s="150">
        <f t="shared" si="39"/>
        <v>971333</v>
      </c>
      <c r="L131" s="173"/>
      <c r="M131" s="46" t="s">
        <v>24</v>
      </c>
    </row>
    <row r="132" spans="1:15" ht="67.5" customHeight="1" x14ac:dyDescent="0.35">
      <c r="A132" s="5" t="s">
        <v>18</v>
      </c>
      <c r="B132" s="169" t="s">
        <v>220</v>
      </c>
      <c r="C132" s="169"/>
      <c r="D132" s="169"/>
      <c r="E132" s="170" t="s">
        <v>11</v>
      </c>
      <c r="F132" s="170"/>
      <c r="G132" s="171">
        <v>600000</v>
      </c>
      <c r="H132" s="171"/>
      <c r="I132" s="149">
        <f>0</f>
        <v>0</v>
      </c>
      <c r="J132" s="149"/>
      <c r="K132" s="148">
        <f t="shared" si="39"/>
        <v>600000</v>
      </c>
      <c r="L132" s="150"/>
      <c r="M132" s="58" t="s">
        <v>260</v>
      </c>
    </row>
    <row r="133" spans="1:15" ht="29.15" customHeight="1" x14ac:dyDescent="0.35">
      <c r="A133" s="39" t="s">
        <v>203</v>
      </c>
      <c r="B133" s="128" t="s">
        <v>209</v>
      </c>
      <c r="C133" s="128"/>
      <c r="D133" s="128"/>
      <c r="E133" s="178" t="s">
        <v>96</v>
      </c>
      <c r="F133" s="178"/>
      <c r="G133" s="130">
        <v>22535784.059999999</v>
      </c>
      <c r="H133" s="130"/>
      <c r="I133" s="274">
        <f>0</f>
        <v>0</v>
      </c>
      <c r="J133" s="149"/>
      <c r="K133" s="148">
        <f t="shared" ref="K133:K138" si="40">SUM(G133:J133)</f>
        <v>22535784.059999999</v>
      </c>
      <c r="L133" s="150"/>
      <c r="M133" s="13" t="s">
        <v>21</v>
      </c>
    </row>
    <row r="134" spans="1:15" ht="29.15" customHeight="1" x14ac:dyDescent="0.35">
      <c r="A134" s="39" t="s">
        <v>204</v>
      </c>
      <c r="B134" s="128" t="s">
        <v>210</v>
      </c>
      <c r="C134" s="128"/>
      <c r="D134" s="128"/>
      <c r="E134" s="178" t="s">
        <v>96</v>
      </c>
      <c r="F134" s="178"/>
      <c r="G134" s="130">
        <v>28000000</v>
      </c>
      <c r="H134" s="130"/>
      <c r="I134" s="274">
        <f>0</f>
        <v>0</v>
      </c>
      <c r="J134" s="149"/>
      <c r="K134" s="148">
        <f t="shared" si="40"/>
        <v>28000000</v>
      </c>
      <c r="L134" s="150"/>
      <c r="M134" s="46" t="s">
        <v>22</v>
      </c>
    </row>
    <row r="135" spans="1:15" ht="29.15" customHeight="1" x14ac:dyDescent="0.35">
      <c r="A135" s="39" t="s">
        <v>205</v>
      </c>
      <c r="B135" s="128" t="s">
        <v>211</v>
      </c>
      <c r="C135" s="128"/>
      <c r="D135" s="128"/>
      <c r="E135" s="178" t="s">
        <v>96</v>
      </c>
      <c r="F135" s="178"/>
      <c r="G135" s="130">
        <v>16230232.34</v>
      </c>
      <c r="H135" s="130"/>
      <c r="I135" s="274">
        <f>0</f>
        <v>0</v>
      </c>
      <c r="J135" s="149"/>
      <c r="K135" s="148">
        <f t="shared" si="40"/>
        <v>16230232.34</v>
      </c>
      <c r="L135" s="150"/>
      <c r="M135" s="46" t="s">
        <v>117</v>
      </c>
    </row>
    <row r="136" spans="1:15" ht="29.15" customHeight="1" x14ac:dyDescent="0.35">
      <c r="A136" s="39" t="s">
        <v>206</v>
      </c>
      <c r="B136" s="128" t="s">
        <v>212</v>
      </c>
      <c r="C136" s="128"/>
      <c r="D136" s="128"/>
      <c r="E136" s="178" t="s">
        <v>96</v>
      </c>
      <c r="F136" s="178"/>
      <c r="G136" s="130">
        <v>1951267</v>
      </c>
      <c r="H136" s="130"/>
      <c r="I136" s="274">
        <f>0</f>
        <v>0</v>
      </c>
      <c r="J136" s="149"/>
      <c r="K136" s="148">
        <f t="shared" si="40"/>
        <v>1951267</v>
      </c>
      <c r="L136" s="150"/>
      <c r="M136" s="46" t="s">
        <v>24</v>
      </c>
    </row>
    <row r="137" spans="1:15" ht="29.15" customHeight="1" x14ac:dyDescent="0.35">
      <c r="A137" s="39" t="s">
        <v>207</v>
      </c>
      <c r="B137" s="128" t="s">
        <v>213</v>
      </c>
      <c r="C137" s="128"/>
      <c r="D137" s="128"/>
      <c r="E137" s="178" t="s">
        <v>96</v>
      </c>
      <c r="F137" s="178"/>
      <c r="G137" s="130">
        <v>17063</v>
      </c>
      <c r="H137" s="130"/>
      <c r="I137" s="274">
        <f>0</f>
        <v>0</v>
      </c>
      <c r="J137" s="149"/>
      <c r="K137" s="148">
        <f t="shared" si="40"/>
        <v>17063</v>
      </c>
      <c r="L137" s="150"/>
      <c r="M137" s="46" t="s">
        <v>23</v>
      </c>
    </row>
    <row r="138" spans="1:15" ht="53.15" customHeight="1" x14ac:dyDescent="0.35">
      <c r="A138" s="39" t="s">
        <v>208</v>
      </c>
      <c r="B138" s="128" t="s">
        <v>214</v>
      </c>
      <c r="C138" s="128"/>
      <c r="D138" s="128"/>
      <c r="E138" s="178" t="s">
        <v>150</v>
      </c>
      <c r="F138" s="178"/>
      <c r="G138" s="130">
        <v>500000</v>
      </c>
      <c r="H138" s="130"/>
      <c r="I138" s="274">
        <f>0</f>
        <v>0</v>
      </c>
      <c r="J138" s="149"/>
      <c r="K138" s="148">
        <f t="shared" si="40"/>
        <v>500000</v>
      </c>
      <c r="L138" s="150"/>
      <c r="M138" s="46" t="s">
        <v>25</v>
      </c>
    </row>
    <row r="139" spans="1:15" x14ac:dyDescent="0.35">
      <c r="A139" s="174" t="s">
        <v>20</v>
      </c>
      <c r="B139" s="174"/>
      <c r="C139" s="174"/>
      <c r="D139" s="174"/>
      <c r="E139" s="174"/>
      <c r="F139" s="174"/>
      <c r="G139" s="175">
        <f>SUM(G127:H138)</f>
        <v>127525774.34</v>
      </c>
      <c r="H139" s="176"/>
      <c r="I139" s="177">
        <f t="shared" ref="I139" si="41">SUM(I127:J138)</f>
        <v>0</v>
      </c>
      <c r="J139" s="177"/>
      <c r="K139" s="175">
        <f t="shared" ref="K139" si="42">SUM(K127:L138)</f>
        <v>127525774.34</v>
      </c>
      <c r="L139" s="176"/>
      <c r="M139" s="9"/>
    </row>
    <row r="140" spans="1:15" ht="15.75" customHeight="1" x14ac:dyDescent="0.35">
      <c r="A140" s="165" t="s">
        <v>7</v>
      </c>
      <c r="B140" s="165"/>
      <c r="C140" s="165"/>
      <c r="D140" s="165"/>
      <c r="E140" s="165"/>
      <c r="F140" s="165"/>
      <c r="G140" s="166">
        <f>SUM(G105,G110,G117,G125,G139)</f>
        <v>137147274.34</v>
      </c>
      <c r="H140" s="167"/>
      <c r="I140" s="168">
        <f t="shared" ref="I140" si="43">SUM(I105,I110,I117,I125,I139)</f>
        <v>0</v>
      </c>
      <c r="J140" s="168"/>
      <c r="K140" s="166">
        <f t="shared" ref="K140" si="44">SUM(K105,K110,K117,K125,K139)</f>
        <v>137147274.34</v>
      </c>
      <c r="L140" s="167"/>
      <c r="M140" s="10"/>
    </row>
    <row r="141" spans="1:15" ht="17.149999999999999" customHeight="1" x14ac:dyDescent="0.35">
      <c r="A141" s="161" t="s">
        <v>8</v>
      </c>
      <c r="B141" s="162"/>
      <c r="C141" s="162"/>
      <c r="D141" s="162"/>
      <c r="E141" s="162"/>
      <c r="F141" s="163"/>
      <c r="G141" s="164">
        <v>0</v>
      </c>
      <c r="H141" s="164"/>
      <c r="I141" s="164">
        <v>0</v>
      </c>
      <c r="J141" s="164"/>
      <c r="K141" s="164">
        <v>0</v>
      </c>
      <c r="L141" s="164"/>
      <c r="M141" s="47"/>
    </row>
    <row r="142" spans="1:15" ht="14.5" customHeight="1" x14ac:dyDescent="0.35">
      <c r="A142" s="281" t="s">
        <v>221</v>
      </c>
      <c r="B142" s="282"/>
      <c r="C142" s="282"/>
      <c r="D142" s="282"/>
      <c r="E142" s="282"/>
      <c r="F142" s="283"/>
      <c r="G142" s="275">
        <v>52067820</v>
      </c>
      <c r="H142" s="276"/>
      <c r="I142" s="284">
        <v>0</v>
      </c>
      <c r="J142" s="285"/>
      <c r="K142" s="275">
        <f>SUM(G142:J142)</f>
        <v>52067820</v>
      </c>
      <c r="L142" s="276"/>
      <c r="M142" s="48"/>
    </row>
    <row r="143" spans="1:15" ht="14.5" customHeight="1" x14ac:dyDescent="0.35">
      <c r="A143" s="281" t="s">
        <v>222</v>
      </c>
      <c r="B143" s="282"/>
      <c r="C143" s="282"/>
      <c r="D143" s="282"/>
      <c r="E143" s="282"/>
      <c r="F143" s="283"/>
      <c r="G143" s="277">
        <f>SUM(G105,G110,G117,G125,G139,G142)</f>
        <v>189215094.34</v>
      </c>
      <c r="H143" s="278"/>
      <c r="I143" s="277">
        <f t="shared" ref="I143" si="45">SUM(I105,I110,I117,I125,I139,I142)</f>
        <v>0</v>
      </c>
      <c r="J143" s="278"/>
      <c r="K143" s="277">
        <f t="shared" ref="K143" si="46">SUM(K105,K110,K117,K125,K139,K142)</f>
        <v>189215094.34</v>
      </c>
      <c r="L143" s="278"/>
      <c r="M143" s="49"/>
      <c r="N143" s="6"/>
    </row>
    <row r="144" spans="1:15" ht="14.5" customHeight="1" x14ac:dyDescent="0.35">
      <c r="A144" s="281" t="s">
        <v>262</v>
      </c>
      <c r="B144" s="282"/>
      <c r="C144" s="282"/>
      <c r="D144" s="282"/>
      <c r="E144" s="282"/>
      <c r="F144" s="283"/>
      <c r="G144" s="277">
        <f>SUM(G78,G96,G141)</f>
        <v>0</v>
      </c>
      <c r="H144" s="278"/>
      <c r="I144" s="277">
        <f t="shared" ref="I144" si="47">SUM(I78,I96,I141)</f>
        <v>0</v>
      </c>
      <c r="J144" s="278"/>
      <c r="K144" s="277">
        <f t="shared" ref="K144" si="48">SUM(K78,K96,K141)</f>
        <v>0</v>
      </c>
      <c r="L144" s="278"/>
      <c r="M144" s="49"/>
    </row>
    <row r="145" spans="1:14" ht="14.5" customHeight="1" x14ac:dyDescent="0.35">
      <c r="A145" s="281" t="s">
        <v>223</v>
      </c>
      <c r="B145" s="282"/>
      <c r="C145" s="282"/>
      <c r="D145" s="282"/>
      <c r="E145" s="282"/>
      <c r="F145" s="283"/>
      <c r="G145" s="277">
        <v>17173340.710000001</v>
      </c>
      <c r="H145" s="286"/>
      <c r="I145" s="287">
        <v>0</v>
      </c>
      <c r="J145" s="278"/>
      <c r="K145" s="277">
        <f>SUM(G145:J145)</f>
        <v>17173340.710000001</v>
      </c>
      <c r="L145" s="278"/>
      <c r="M145" s="49"/>
    </row>
    <row r="146" spans="1:14" ht="27" customHeight="1" x14ac:dyDescent="0.35">
      <c r="A146" s="281" t="s">
        <v>261</v>
      </c>
      <c r="B146" s="282"/>
      <c r="C146" s="282"/>
      <c r="D146" s="282"/>
      <c r="E146" s="282"/>
      <c r="F146" s="283"/>
      <c r="G146" s="279">
        <f>SUM(G97,G143,G145)</f>
        <v>303395686</v>
      </c>
      <c r="H146" s="280"/>
      <c r="I146" s="279">
        <f t="shared" ref="I146" si="49">SUM(I97,I143,I145)</f>
        <v>20587101.039999999</v>
      </c>
      <c r="J146" s="280"/>
      <c r="K146" s="279">
        <f t="shared" ref="K146" si="50">SUM(K97,K143,K145)</f>
        <v>323982787.03999996</v>
      </c>
      <c r="L146" s="280"/>
      <c r="M146" s="49"/>
    </row>
    <row r="149" spans="1:14" x14ac:dyDescent="0.35">
      <c r="A149" s="54" t="s">
        <v>284</v>
      </c>
      <c r="B149" s="54"/>
      <c r="C149" s="54"/>
      <c r="D149" s="54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39" x14ac:dyDescent="0.35">
      <c r="A151" s="50" t="s">
        <v>224</v>
      </c>
      <c r="B151" s="65" t="s">
        <v>225</v>
      </c>
      <c r="C151" s="65"/>
      <c r="D151" s="51" t="s">
        <v>231</v>
      </c>
      <c r="E151" s="65" t="s">
        <v>226</v>
      </c>
      <c r="F151" s="65"/>
      <c r="G151" s="65" t="s">
        <v>227</v>
      </c>
      <c r="H151" s="65"/>
      <c r="I151" s="65" t="s">
        <v>228</v>
      </c>
      <c r="J151" s="65"/>
      <c r="K151" s="65" t="s">
        <v>229</v>
      </c>
      <c r="L151" s="65"/>
      <c r="M151" s="51" t="s">
        <v>230</v>
      </c>
      <c r="N151" s="51" t="s">
        <v>4</v>
      </c>
    </row>
    <row r="152" spans="1:14" ht="28" x14ac:dyDescent="0.35">
      <c r="A152" s="44" t="s">
        <v>10</v>
      </c>
      <c r="B152" s="66">
        <v>6341295</v>
      </c>
      <c r="C152" s="66"/>
      <c r="D152" s="52">
        <v>7621100</v>
      </c>
      <c r="E152" s="66">
        <v>7621100</v>
      </c>
      <c r="F152" s="66"/>
      <c r="G152" s="66">
        <v>7621100</v>
      </c>
      <c r="H152" s="66"/>
      <c r="I152" s="66">
        <v>7621100</v>
      </c>
      <c r="J152" s="66"/>
      <c r="K152" s="66">
        <v>7621100</v>
      </c>
      <c r="L152" s="66"/>
      <c r="M152" s="52">
        <v>7621025</v>
      </c>
      <c r="N152" s="53">
        <f>SUM(B152:M152)</f>
        <v>52067820</v>
      </c>
    </row>
  </sheetData>
  <mergeCells count="549">
    <mergeCell ref="I29:J29"/>
    <mergeCell ref="I30:J30"/>
    <mergeCell ref="I31:J31"/>
    <mergeCell ref="I32:J32"/>
    <mergeCell ref="I33:J33"/>
    <mergeCell ref="I34:J34"/>
    <mergeCell ref="K28:L28"/>
    <mergeCell ref="K29:L29"/>
    <mergeCell ref="K30:L30"/>
    <mergeCell ref="K31:L31"/>
    <mergeCell ref="K32:L32"/>
    <mergeCell ref="K33:L33"/>
    <mergeCell ref="K34:L34"/>
    <mergeCell ref="I25:J25"/>
    <mergeCell ref="K25:L25"/>
    <mergeCell ref="B28:D28"/>
    <mergeCell ref="B29:D29"/>
    <mergeCell ref="B30:D30"/>
    <mergeCell ref="B31:D31"/>
    <mergeCell ref="B32:D32"/>
    <mergeCell ref="B33:D33"/>
    <mergeCell ref="B34:D34"/>
    <mergeCell ref="E28:F28"/>
    <mergeCell ref="E29:F29"/>
    <mergeCell ref="E30:F30"/>
    <mergeCell ref="E31:F31"/>
    <mergeCell ref="E32:F32"/>
    <mergeCell ref="E33:F33"/>
    <mergeCell ref="E34:F34"/>
    <mergeCell ref="G28:H28"/>
    <mergeCell ref="G29:H29"/>
    <mergeCell ref="G30:H30"/>
    <mergeCell ref="G31:H31"/>
    <mergeCell ref="G32:H32"/>
    <mergeCell ref="G33:H33"/>
    <mergeCell ref="G34:H34"/>
    <mergeCell ref="I28:J28"/>
    <mergeCell ref="K145:L145"/>
    <mergeCell ref="G146:H146"/>
    <mergeCell ref="I146:J146"/>
    <mergeCell ref="K146:L146"/>
    <mergeCell ref="A142:F142"/>
    <mergeCell ref="A143:F143"/>
    <mergeCell ref="A144:F144"/>
    <mergeCell ref="A145:F145"/>
    <mergeCell ref="A146:F146"/>
    <mergeCell ref="G142:H142"/>
    <mergeCell ref="I142:J142"/>
    <mergeCell ref="G143:H143"/>
    <mergeCell ref="I143:J143"/>
    <mergeCell ref="G144:H144"/>
    <mergeCell ref="I144:J144"/>
    <mergeCell ref="G145:H145"/>
    <mergeCell ref="I145:J145"/>
    <mergeCell ref="K133:L133"/>
    <mergeCell ref="K134:L134"/>
    <mergeCell ref="K135:L135"/>
    <mergeCell ref="K136:L136"/>
    <mergeCell ref="K137:L137"/>
    <mergeCell ref="K138:L138"/>
    <mergeCell ref="K142:L142"/>
    <mergeCell ref="K143:L143"/>
    <mergeCell ref="K144:L144"/>
    <mergeCell ref="K139:L139"/>
    <mergeCell ref="G133:H133"/>
    <mergeCell ref="G134:H134"/>
    <mergeCell ref="G135:H135"/>
    <mergeCell ref="G136:H136"/>
    <mergeCell ref="G137:H137"/>
    <mergeCell ref="G138:H138"/>
    <mergeCell ref="I133:J133"/>
    <mergeCell ref="I134:J134"/>
    <mergeCell ref="I135:J135"/>
    <mergeCell ref="I136:J136"/>
    <mergeCell ref="I137:J137"/>
    <mergeCell ref="I138:J138"/>
    <mergeCell ref="A97:F97"/>
    <mergeCell ref="G97:H97"/>
    <mergeCell ref="I97:J97"/>
    <mergeCell ref="K97:L97"/>
    <mergeCell ref="A94:F94"/>
    <mergeCell ref="G94:H94"/>
    <mergeCell ref="I94:J94"/>
    <mergeCell ref="K94:L94"/>
    <mergeCell ref="A95:F95"/>
    <mergeCell ref="G95:H95"/>
    <mergeCell ref="I95:J95"/>
    <mergeCell ref="K95:L95"/>
    <mergeCell ref="A96:F96"/>
    <mergeCell ref="G96:H96"/>
    <mergeCell ref="I96:J96"/>
    <mergeCell ref="K96:L96"/>
    <mergeCell ref="A90:F90"/>
    <mergeCell ref="G90:H90"/>
    <mergeCell ref="I90:J90"/>
    <mergeCell ref="K90:L90"/>
    <mergeCell ref="B91:M91"/>
    <mergeCell ref="B92:D92"/>
    <mergeCell ref="B93:D93"/>
    <mergeCell ref="E92:F92"/>
    <mergeCell ref="E93:F93"/>
    <mergeCell ref="G92:H92"/>
    <mergeCell ref="G93:H93"/>
    <mergeCell ref="I92:J92"/>
    <mergeCell ref="I93:J93"/>
    <mergeCell ref="K92:L92"/>
    <mergeCell ref="K93:L93"/>
    <mergeCell ref="A86:F86"/>
    <mergeCell ref="G86:H86"/>
    <mergeCell ref="I86:J86"/>
    <mergeCell ref="K86:L86"/>
    <mergeCell ref="B87:M87"/>
    <mergeCell ref="B88:D88"/>
    <mergeCell ref="B89:D89"/>
    <mergeCell ref="E88:F88"/>
    <mergeCell ref="E89:F89"/>
    <mergeCell ref="G88:H88"/>
    <mergeCell ref="G89:H89"/>
    <mergeCell ref="I88:J88"/>
    <mergeCell ref="I89:J89"/>
    <mergeCell ref="K88:L88"/>
    <mergeCell ref="K89:L89"/>
    <mergeCell ref="B79:M79"/>
    <mergeCell ref="B80:M80"/>
    <mergeCell ref="B81:D81"/>
    <mergeCell ref="E81:F81"/>
    <mergeCell ref="G81:H81"/>
    <mergeCell ref="B82:D82"/>
    <mergeCell ref="E82:F82"/>
    <mergeCell ref="G82:H82"/>
    <mergeCell ref="I81:J81"/>
    <mergeCell ref="I82:J82"/>
    <mergeCell ref="K81:L81"/>
    <mergeCell ref="K82:L82"/>
    <mergeCell ref="A83:F83"/>
    <mergeCell ref="G83:H83"/>
    <mergeCell ref="I83:J83"/>
    <mergeCell ref="K83:L83"/>
    <mergeCell ref="B84:M84"/>
    <mergeCell ref="B85:D85"/>
    <mergeCell ref="E85:F85"/>
    <mergeCell ref="G85:H85"/>
    <mergeCell ref="I85:J85"/>
    <mergeCell ref="K85:L85"/>
    <mergeCell ref="A65:F65"/>
    <mergeCell ref="G65:H65"/>
    <mergeCell ref="I65:J65"/>
    <mergeCell ref="K65:L65"/>
    <mergeCell ref="I62:J62"/>
    <mergeCell ref="I63:J63"/>
    <mergeCell ref="K62:L62"/>
    <mergeCell ref="K63:L63"/>
    <mergeCell ref="A64:F64"/>
    <mergeCell ref="G64:H64"/>
    <mergeCell ref="I64:J64"/>
    <mergeCell ref="K64:L64"/>
    <mergeCell ref="B62:D62"/>
    <mergeCell ref="B63:D63"/>
    <mergeCell ref="E62:F62"/>
    <mergeCell ref="E63:F63"/>
    <mergeCell ref="G62:H62"/>
    <mergeCell ref="G63:H63"/>
    <mergeCell ref="A60:F60"/>
    <mergeCell ref="G60:H60"/>
    <mergeCell ref="I60:J60"/>
    <mergeCell ref="K60:L60"/>
    <mergeCell ref="B61:M61"/>
    <mergeCell ref="I59:J59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I54:J54"/>
    <mergeCell ref="I55:J55"/>
    <mergeCell ref="I56:J56"/>
    <mergeCell ref="I57:J57"/>
    <mergeCell ref="I58:J58"/>
    <mergeCell ref="G55:H55"/>
    <mergeCell ref="G56:H56"/>
    <mergeCell ref="G57:H57"/>
    <mergeCell ref="G58:H58"/>
    <mergeCell ref="G59:H59"/>
    <mergeCell ref="E55:F55"/>
    <mergeCell ref="E56:F56"/>
    <mergeCell ref="E57:F57"/>
    <mergeCell ref="E58:F58"/>
    <mergeCell ref="E59:F59"/>
    <mergeCell ref="B55:D55"/>
    <mergeCell ref="B56:D56"/>
    <mergeCell ref="B57:D57"/>
    <mergeCell ref="B58:D58"/>
    <mergeCell ref="B59:D59"/>
    <mergeCell ref="B50:M50"/>
    <mergeCell ref="B51:D51"/>
    <mergeCell ref="B52:D52"/>
    <mergeCell ref="B53:D53"/>
    <mergeCell ref="B54:D54"/>
    <mergeCell ref="E51:F51"/>
    <mergeCell ref="E52:F52"/>
    <mergeCell ref="E53:F53"/>
    <mergeCell ref="E54:F54"/>
    <mergeCell ref="G51:H51"/>
    <mergeCell ref="G52:H52"/>
    <mergeCell ref="G53:H53"/>
    <mergeCell ref="G54:H54"/>
    <mergeCell ref="I51:J51"/>
    <mergeCell ref="I52:J52"/>
    <mergeCell ref="I53:J53"/>
    <mergeCell ref="I47:J47"/>
    <mergeCell ref="I48:J48"/>
    <mergeCell ref="K47:L47"/>
    <mergeCell ref="K48:L48"/>
    <mergeCell ref="A49:F49"/>
    <mergeCell ref="G49:H49"/>
    <mergeCell ref="I49:J49"/>
    <mergeCell ref="K49:L49"/>
    <mergeCell ref="B47:D47"/>
    <mergeCell ref="B48:D48"/>
    <mergeCell ref="E47:F47"/>
    <mergeCell ref="E48:F48"/>
    <mergeCell ref="G47:H47"/>
    <mergeCell ref="G48:H48"/>
    <mergeCell ref="A45:F45"/>
    <mergeCell ref="G45:H45"/>
    <mergeCell ref="I45:J45"/>
    <mergeCell ref="K45:L45"/>
    <mergeCell ref="B46:M46"/>
    <mergeCell ref="B44:D44"/>
    <mergeCell ref="E44:F44"/>
    <mergeCell ref="G44:H44"/>
    <mergeCell ref="I44:J44"/>
    <mergeCell ref="K44:L44"/>
    <mergeCell ref="A42:F42"/>
    <mergeCell ref="G42:H42"/>
    <mergeCell ref="I42:J42"/>
    <mergeCell ref="K42:L42"/>
    <mergeCell ref="B43:M43"/>
    <mergeCell ref="B41:D41"/>
    <mergeCell ref="E41:F41"/>
    <mergeCell ref="G41:H41"/>
    <mergeCell ref="I41:J41"/>
    <mergeCell ref="K41:L41"/>
    <mergeCell ref="B40:D40"/>
    <mergeCell ref="E40:F40"/>
    <mergeCell ref="G40:H40"/>
    <mergeCell ref="I40:J40"/>
    <mergeCell ref="K40:L40"/>
    <mergeCell ref="A38:F38"/>
    <mergeCell ref="G38:H38"/>
    <mergeCell ref="I38:J38"/>
    <mergeCell ref="K38:L38"/>
    <mergeCell ref="B39:M39"/>
    <mergeCell ref="B37:D37"/>
    <mergeCell ref="E37:F37"/>
    <mergeCell ref="G37:H37"/>
    <mergeCell ref="I37:J37"/>
    <mergeCell ref="K37:L37"/>
    <mergeCell ref="B23:M23"/>
    <mergeCell ref="B27:M27"/>
    <mergeCell ref="B36:M36"/>
    <mergeCell ref="A26:F26"/>
    <mergeCell ref="G26:H26"/>
    <mergeCell ref="I26:J26"/>
    <mergeCell ref="K26:L26"/>
    <mergeCell ref="A35:F35"/>
    <mergeCell ref="G35:H35"/>
    <mergeCell ref="I35:J35"/>
    <mergeCell ref="K35:L35"/>
    <mergeCell ref="B24:D24"/>
    <mergeCell ref="E24:F24"/>
    <mergeCell ref="G24:H24"/>
    <mergeCell ref="I24:J24"/>
    <mergeCell ref="K24:L24"/>
    <mergeCell ref="B25:D25"/>
    <mergeCell ref="E25:F25"/>
    <mergeCell ref="G25:H25"/>
    <mergeCell ref="K18:L18"/>
    <mergeCell ref="K19:L19"/>
    <mergeCell ref="K20:L20"/>
    <mergeCell ref="K21:L21"/>
    <mergeCell ref="A22:F22"/>
    <mergeCell ref="G22:H22"/>
    <mergeCell ref="I22:J22"/>
    <mergeCell ref="K22:L22"/>
    <mergeCell ref="G18:H18"/>
    <mergeCell ref="G19:H19"/>
    <mergeCell ref="G20:H20"/>
    <mergeCell ref="G21:H21"/>
    <mergeCell ref="I18:J18"/>
    <mergeCell ref="I19:J19"/>
    <mergeCell ref="I20:J20"/>
    <mergeCell ref="I21:J21"/>
    <mergeCell ref="B20:D20"/>
    <mergeCell ref="B21:D21"/>
    <mergeCell ref="E18:F18"/>
    <mergeCell ref="E19:F19"/>
    <mergeCell ref="E20:F20"/>
    <mergeCell ref="E21:F21"/>
    <mergeCell ref="B98:M98"/>
    <mergeCell ref="A7:M7"/>
    <mergeCell ref="A9:M9"/>
    <mergeCell ref="A12:A15"/>
    <mergeCell ref="B12:D15"/>
    <mergeCell ref="E12:F15"/>
    <mergeCell ref="G12:L12"/>
    <mergeCell ref="M12:M15"/>
    <mergeCell ref="G13:H15"/>
    <mergeCell ref="I13:J15"/>
    <mergeCell ref="K13:L15"/>
    <mergeCell ref="A10:F10"/>
    <mergeCell ref="B16:M16"/>
    <mergeCell ref="B17:M17"/>
    <mergeCell ref="B18:D18"/>
    <mergeCell ref="B19:D19"/>
    <mergeCell ref="E71:F71"/>
    <mergeCell ref="G68:H68"/>
    <mergeCell ref="G69:H69"/>
    <mergeCell ref="G70:H70"/>
    <mergeCell ref="G71:H71"/>
    <mergeCell ref="I68:J68"/>
    <mergeCell ref="I69:J69"/>
    <mergeCell ref="I70:J70"/>
    <mergeCell ref="B128:D128"/>
    <mergeCell ref="E128:F128"/>
    <mergeCell ref="G128:H128"/>
    <mergeCell ref="K130:L130"/>
    <mergeCell ref="K131:L131"/>
    <mergeCell ref="I131:J131"/>
    <mergeCell ref="E131:F131"/>
    <mergeCell ref="G131:H131"/>
    <mergeCell ref="B130:D130"/>
    <mergeCell ref="B131:D131"/>
    <mergeCell ref="E130:F130"/>
    <mergeCell ref="G130:H130"/>
    <mergeCell ref="B133:D133"/>
    <mergeCell ref="B134:D134"/>
    <mergeCell ref="B135:D135"/>
    <mergeCell ref="B136:D136"/>
    <mergeCell ref="B137:D137"/>
    <mergeCell ref="B138:D138"/>
    <mergeCell ref="E133:F133"/>
    <mergeCell ref="E134:F134"/>
    <mergeCell ref="E135:F135"/>
    <mergeCell ref="E136:F136"/>
    <mergeCell ref="E137:F137"/>
    <mergeCell ref="E138:F138"/>
    <mergeCell ref="A141:F141"/>
    <mergeCell ref="G141:H141"/>
    <mergeCell ref="I141:J141"/>
    <mergeCell ref="K141:L141"/>
    <mergeCell ref="A140:F140"/>
    <mergeCell ref="G140:H140"/>
    <mergeCell ref="I140:J140"/>
    <mergeCell ref="K140:L140"/>
    <mergeCell ref="I128:J128"/>
    <mergeCell ref="K128:L128"/>
    <mergeCell ref="B132:D132"/>
    <mergeCell ref="E132:F132"/>
    <mergeCell ref="G132:H132"/>
    <mergeCell ref="I132:J132"/>
    <mergeCell ref="K132:L132"/>
    <mergeCell ref="I130:J130"/>
    <mergeCell ref="B129:D129"/>
    <mergeCell ref="E129:F129"/>
    <mergeCell ref="G129:H129"/>
    <mergeCell ref="I129:J129"/>
    <mergeCell ref="K129:L129"/>
    <mergeCell ref="A139:F139"/>
    <mergeCell ref="G139:H139"/>
    <mergeCell ref="I139:J139"/>
    <mergeCell ref="G127:H127"/>
    <mergeCell ref="I127:J127"/>
    <mergeCell ref="K127:L127"/>
    <mergeCell ref="B126:M126"/>
    <mergeCell ref="B127:D127"/>
    <mergeCell ref="E127:F127"/>
    <mergeCell ref="B66:M66"/>
    <mergeCell ref="B72:D72"/>
    <mergeCell ref="E72:F72"/>
    <mergeCell ref="G72:H72"/>
    <mergeCell ref="I72:J72"/>
    <mergeCell ref="K72:L72"/>
    <mergeCell ref="B67:D67"/>
    <mergeCell ref="E67:F67"/>
    <mergeCell ref="G67:H67"/>
    <mergeCell ref="I67:J67"/>
    <mergeCell ref="K67:L67"/>
    <mergeCell ref="B68:D68"/>
    <mergeCell ref="B69:D69"/>
    <mergeCell ref="B70:D70"/>
    <mergeCell ref="B71:D71"/>
    <mergeCell ref="E68:F68"/>
    <mergeCell ref="E69:F69"/>
    <mergeCell ref="E70:F70"/>
    <mergeCell ref="I71:J71"/>
    <mergeCell ref="K68:L68"/>
    <mergeCell ref="K69:L69"/>
    <mergeCell ref="K70:L70"/>
    <mergeCell ref="K71:L71"/>
    <mergeCell ref="A73:F73"/>
    <mergeCell ref="G73:H73"/>
    <mergeCell ref="I73:J73"/>
    <mergeCell ref="K73:L73"/>
    <mergeCell ref="B74:M74"/>
    <mergeCell ref="B75:D75"/>
    <mergeCell ref="E75:F75"/>
    <mergeCell ref="G75:H75"/>
    <mergeCell ref="I75:J75"/>
    <mergeCell ref="K75:L75"/>
    <mergeCell ref="A76:F76"/>
    <mergeCell ref="A77:F77"/>
    <mergeCell ref="A78:F78"/>
    <mergeCell ref="G76:H76"/>
    <mergeCell ref="I76:J76"/>
    <mergeCell ref="K76:L76"/>
    <mergeCell ref="G77:H77"/>
    <mergeCell ref="I77:J77"/>
    <mergeCell ref="K77:L77"/>
    <mergeCell ref="G78:H78"/>
    <mergeCell ref="I78:J78"/>
    <mergeCell ref="K78:L78"/>
    <mergeCell ref="B99:M99"/>
    <mergeCell ref="B100:D100"/>
    <mergeCell ref="B101:D101"/>
    <mergeCell ref="B102:D102"/>
    <mergeCell ref="B103:D103"/>
    <mergeCell ref="B104:D104"/>
    <mergeCell ref="E100:F100"/>
    <mergeCell ref="E101:F101"/>
    <mergeCell ref="E102:F102"/>
    <mergeCell ref="E103:F103"/>
    <mergeCell ref="E104:F104"/>
    <mergeCell ref="G100:H100"/>
    <mergeCell ref="G101:H101"/>
    <mergeCell ref="G102:H102"/>
    <mergeCell ref="G103:H103"/>
    <mergeCell ref="G104:H104"/>
    <mergeCell ref="I100:J100"/>
    <mergeCell ref="I101:J101"/>
    <mergeCell ref="I102:J102"/>
    <mergeCell ref="I103:J103"/>
    <mergeCell ref="I104:J104"/>
    <mergeCell ref="K100:L100"/>
    <mergeCell ref="K101:L101"/>
    <mergeCell ref="K102:L102"/>
    <mergeCell ref="I107:J107"/>
    <mergeCell ref="I108:J108"/>
    <mergeCell ref="I109:J109"/>
    <mergeCell ref="K109:L109"/>
    <mergeCell ref="A110:F110"/>
    <mergeCell ref="G110:H110"/>
    <mergeCell ref="I110:J110"/>
    <mergeCell ref="K110:L110"/>
    <mergeCell ref="K103:L103"/>
    <mergeCell ref="K104:L104"/>
    <mergeCell ref="A105:F105"/>
    <mergeCell ref="G105:H105"/>
    <mergeCell ref="I105:J105"/>
    <mergeCell ref="K105:L105"/>
    <mergeCell ref="B106:M106"/>
    <mergeCell ref="B107:D107"/>
    <mergeCell ref="B108:D108"/>
    <mergeCell ref="K107:L107"/>
    <mergeCell ref="K108:L108"/>
    <mergeCell ref="E107:F107"/>
    <mergeCell ref="E108:F108"/>
    <mergeCell ref="G107:H107"/>
    <mergeCell ref="G108:H108"/>
    <mergeCell ref="B111:M111"/>
    <mergeCell ref="B112:D112"/>
    <mergeCell ref="B113:D113"/>
    <mergeCell ref="B114:D114"/>
    <mergeCell ref="I112:J112"/>
    <mergeCell ref="I113:J113"/>
    <mergeCell ref="I114:J114"/>
    <mergeCell ref="B109:D109"/>
    <mergeCell ref="I115:J115"/>
    <mergeCell ref="E109:F109"/>
    <mergeCell ref="G109:H109"/>
    <mergeCell ref="I116:J116"/>
    <mergeCell ref="K112:L112"/>
    <mergeCell ref="K113:L113"/>
    <mergeCell ref="K114:L114"/>
    <mergeCell ref="K115:L115"/>
    <mergeCell ref="K116:L116"/>
    <mergeCell ref="A117:F117"/>
    <mergeCell ref="G117:H117"/>
    <mergeCell ref="I117:J117"/>
    <mergeCell ref="K117:L117"/>
    <mergeCell ref="B115:D115"/>
    <mergeCell ref="B116:D116"/>
    <mergeCell ref="E112:F112"/>
    <mergeCell ref="E113:F113"/>
    <mergeCell ref="E114:F114"/>
    <mergeCell ref="E115:F115"/>
    <mergeCell ref="E116:F116"/>
    <mergeCell ref="G112:H112"/>
    <mergeCell ref="G113:H113"/>
    <mergeCell ref="G114:H114"/>
    <mergeCell ref="G115:H115"/>
    <mergeCell ref="G116:H116"/>
    <mergeCell ref="B118:M118"/>
    <mergeCell ref="B119:D119"/>
    <mergeCell ref="B120:D120"/>
    <mergeCell ref="B123:D123"/>
    <mergeCell ref="B124:D124"/>
    <mergeCell ref="E119:F119"/>
    <mergeCell ref="E120:F120"/>
    <mergeCell ref="E121:F121"/>
    <mergeCell ref="E122:F122"/>
    <mergeCell ref="E123:F123"/>
    <mergeCell ref="E124:F124"/>
    <mergeCell ref="G119:H119"/>
    <mergeCell ref="G120:H120"/>
    <mergeCell ref="G121:H121"/>
    <mergeCell ref="G122:H122"/>
    <mergeCell ref="G123:H123"/>
    <mergeCell ref="G124:H124"/>
    <mergeCell ref="I119:J119"/>
    <mergeCell ref="I120:J120"/>
    <mergeCell ref="I121:J121"/>
    <mergeCell ref="I122:J122"/>
    <mergeCell ref="I123:J123"/>
    <mergeCell ref="I124:J124"/>
    <mergeCell ref="K119:L119"/>
    <mergeCell ref="K120:L120"/>
    <mergeCell ref="K121:L121"/>
    <mergeCell ref="K122:L122"/>
    <mergeCell ref="K123:L123"/>
    <mergeCell ref="K124:L124"/>
    <mergeCell ref="A125:F125"/>
    <mergeCell ref="G125:H125"/>
    <mergeCell ref="I125:J125"/>
    <mergeCell ref="K125:L125"/>
    <mergeCell ref="K151:L151"/>
    <mergeCell ref="K152:L152"/>
    <mergeCell ref="B151:C151"/>
    <mergeCell ref="B152:C152"/>
    <mergeCell ref="E152:F152"/>
    <mergeCell ref="E151:F151"/>
    <mergeCell ref="G151:H151"/>
    <mergeCell ref="G152:H152"/>
    <mergeCell ref="I151:J151"/>
    <mergeCell ref="I152:J152"/>
  </mergeCells>
  <pageMargins left="0.23622047244094491" right="0.23622047244094491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Dovilė Jegerskaitė-Kinaitienė</dc:creator>
  <cp:lastModifiedBy>Agnė Sinkevičienė</cp:lastModifiedBy>
  <cp:lastPrinted>2023-02-21T10:59:58Z</cp:lastPrinted>
  <dcterms:created xsi:type="dcterms:W3CDTF">2020-08-27T10:24:29Z</dcterms:created>
  <dcterms:modified xsi:type="dcterms:W3CDTF">2023-03-08T10:12:10Z</dcterms:modified>
</cp:coreProperties>
</file>